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0130212s\OneDrive - National University of Ireland, Galway\Desktop\TB backup Feb\"/>
    </mc:Choice>
  </mc:AlternateContent>
  <xr:revisionPtr revIDLastSave="0" documentId="13_ncr:1_{1C8C2B92-F171-4786-B13B-3CE9C51B1871}" xr6:coauthVersionLast="47" xr6:coauthVersionMax="47" xr10:uidLastSave="{00000000-0000-0000-0000-000000000000}"/>
  <workbookProtection workbookAlgorithmName="SHA-512" workbookHashValue="beeLdTVDgpUKWLESDOvqixUgK1MnzwVj1PCK3FXHBD2QLFLJHrE25hYmpuK2acamC4qkUZSohwpv6dauk0NbNw==" workbookSaltValue="dpTMr0qT7OHOYT0Sa3+rcw==" workbookSpinCount="100000" lockStructure="1"/>
  <bookViews>
    <workbookView xWindow="28680" yWindow="-120" windowWidth="29040" windowHeight="15840" xr2:uid="{00000000-000D-0000-FFFF-FFFF00000000}"/>
  </bookViews>
  <sheets>
    <sheet name="Timesheet - Bileog ama" sheetId="1" r:id="rId1"/>
    <sheet name="Instructions" sheetId="7" r:id="rId2"/>
    <sheet name="Expenses" sheetId="3" r:id="rId3"/>
    <sheet name="Currency" sheetId="9" state="hidden" r:id="rId4"/>
    <sheet name="DropDownList" sheetId="10" state="hidden" r:id="rId5"/>
    <sheet name="Sheet1" sheetId="2" state="hidden" r:id="rId6"/>
    <sheet name="List" sheetId="5" state="hidden" r:id="rId7"/>
    <sheet name="ExpensesTypes" sheetId="4" state="hidden" r:id="rId8"/>
  </sheets>
  <definedNames>
    <definedName name="ACTIVITY" localSheetId="4">#REF!</definedName>
    <definedName name="ACTIVITY">#REF!</definedName>
    <definedName name="Option1" localSheetId="0">#REF!</definedName>
    <definedName name="Option2" localSheetId="0">#REF!</definedName>
    <definedName name="Option3" localSheetId="0">#REF!</definedName>
    <definedName name="_xlnm.Print_Area" localSheetId="0">'Timesheet - Bileog ama'!$A$2:$H$254</definedName>
    <definedName name="Select_from_list" localSheetId="4">#REF!</definedName>
    <definedName name="Select_from_list">#REF!</definedName>
    <definedName name="WORK_TYPE" localSheetId="4">#REF!</definedName>
    <definedName name="WORK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8" i="1" l="1"/>
  <c r="B189" i="1"/>
  <c r="B190" i="1"/>
  <c r="B187" i="1"/>
  <c r="H225" i="1"/>
  <c r="H226" i="1"/>
  <c r="H227" i="1"/>
  <c r="H224" i="1"/>
  <c r="C207" i="1" l="1"/>
  <c r="H219" i="1" l="1"/>
  <c r="F216" i="1"/>
  <c r="H214" i="1"/>
  <c r="B193" i="1"/>
  <c r="B194" i="1"/>
  <c r="B195" i="1"/>
  <c r="B196" i="1"/>
  <c r="B197" i="1"/>
  <c r="B198" i="1"/>
  <c r="B199" i="1"/>
  <c r="B200" i="1"/>
  <c r="B201" i="1"/>
  <c r="B202" i="1"/>
  <c r="B203" i="1"/>
  <c r="B192" i="1"/>
  <c r="H209" i="1"/>
  <c r="D10" i="4"/>
  <c r="D11" i="4"/>
  <c r="H173" i="1"/>
  <c r="B169" i="1"/>
  <c r="C169" i="1"/>
  <c r="H232" i="1" l="1"/>
  <c r="F171" i="1"/>
  <c r="H61" i="1" l="1"/>
  <c r="D169" i="5" l="1"/>
  <c r="D270" i="5"/>
  <c r="D271" i="5"/>
  <c r="G37" i="1" s="1"/>
  <c r="D272" i="5"/>
  <c r="D273" i="5"/>
  <c r="C132" i="1" l="1"/>
  <c r="D48" i="10"/>
  <c r="G65" i="1"/>
  <c r="G63" i="1"/>
  <c r="H147" i="1"/>
  <c r="H146" i="1"/>
  <c r="H145" i="1"/>
  <c r="H144" i="1"/>
  <c r="H143" i="1"/>
  <c r="G134" i="1"/>
  <c r="B55" i="10"/>
  <c r="B56" i="10"/>
  <c r="G76" i="1"/>
  <c r="D20" i="10"/>
  <c r="F52" i="1" l="1"/>
  <c r="G52" i="1" s="1"/>
  <c r="D252" i="5"/>
  <c r="D253" i="5"/>
  <c r="D254" i="5"/>
  <c r="D255" i="5"/>
  <c r="D256" i="5"/>
  <c r="D257" i="5"/>
  <c r="D258" i="5"/>
  <c r="D259" i="5"/>
  <c r="D260" i="5"/>
  <c r="D261" i="5"/>
  <c r="D264" i="5"/>
  <c r="D265" i="5"/>
  <c r="D266" i="5"/>
  <c r="D267" i="5"/>
  <c r="D268" i="5"/>
  <c r="D269" i="5"/>
  <c r="F60" i="10"/>
  <c r="F56" i="1"/>
  <c r="F54" i="1"/>
  <c r="G148" i="1" l="1"/>
  <c r="E138" i="1"/>
  <c r="E136" i="1"/>
  <c r="G73" i="1"/>
  <c r="G70" i="1"/>
  <c r="G68" i="1"/>
  <c r="B28" i="10"/>
  <c r="B26" i="10"/>
  <c r="B33" i="10"/>
  <c r="B32" i="10"/>
  <c r="B31" i="10"/>
  <c r="B12" i="10"/>
  <c r="B41" i="10" s="1"/>
  <c r="B13" i="10"/>
  <c r="B16" i="10"/>
  <c r="B17" i="10"/>
  <c r="B23" i="10" s="1"/>
  <c r="B18" i="10"/>
  <c r="B11" i="10"/>
  <c r="B42" i="10" l="1"/>
  <c r="B21" i="10"/>
  <c r="B22" i="10"/>
  <c r="B27" i="10"/>
  <c r="B40" i="10"/>
  <c r="D39" i="10" l="1"/>
  <c r="D30" i="10"/>
  <c r="D15" i="10"/>
  <c r="D10" i="10"/>
  <c r="D2" i="10"/>
  <c r="B66" i="10" l="1"/>
  <c r="B65" i="10"/>
  <c r="B64" i="10"/>
  <c r="A82" i="1" l="1"/>
  <c r="D25" i="10"/>
  <c r="B71" i="10"/>
  <c r="B72" i="10"/>
  <c r="A221" i="1" l="1"/>
  <c r="E257" i="1"/>
  <c r="A152" i="1"/>
  <c r="A79" i="1"/>
  <c r="B31" i="2" s="1" a="1"/>
  <c r="B31" i="2" s="1"/>
  <c r="G45" i="1"/>
  <c r="G43" i="1"/>
  <c r="G41" i="1"/>
  <c r="G19" i="1"/>
  <c r="G21" i="1"/>
  <c r="A76" i="1" l="1"/>
  <c r="A73" i="1" l="1"/>
  <c r="A70" i="1"/>
  <c r="A68" i="1"/>
  <c r="A65" i="1"/>
  <c r="A63" i="1"/>
  <c r="G61" i="1"/>
  <c r="A61" i="1"/>
  <c r="B70" i="10"/>
  <c r="B63" i="10"/>
  <c r="E60" i="10"/>
  <c r="D60" i="10"/>
  <c r="C60" i="10"/>
  <c r="H165" i="1"/>
  <c r="H162" i="1"/>
  <c r="E162" i="1"/>
  <c r="E165" i="1"/>
  <c r="D243" i="5"/>
  <c r="D244" i="5"/>
  <c r="D245" i="5"/>
  <c r="D246" i="5"/>
  <c r="F243" i="1" s="1"/>
  <c r="D247" i="5"/>
  <c r="D248" i="5"/>
  <c r="D249" i="5"/>
  <c r="D250" i="5"/>
  <c r="D251" i="5"/>
  <c r="H193" i="1"/>
  <c r="H194" i="1"/>
  <c r="H195" i="1"/>
  <c r="H196" i="1"/>
  <c r="H197" i="1"/>
  <c r="H198" i="1"/>
  <c r="H199" i="1"/>
  <c r="H200" i="1"/>
  <c r="H201" i="1"/>
  <c r="H202" i="1"/>
  <c r="H203" i="1"/>
  <c r="H192" i="1"/>
  <c r="D228" i="5"/>
  <c r="D218" i="5"/>
  <c r="D219" i="5"/>
  <c r="D220" i="5"/>
  <c r="D221" i="5"/>
  <c r="D172" i="5"/>
  <c r="D168" i="1"/>
  <c r="H178" i="1"/>
  <c r="H175" i="1"/>
  <c r="H231" i="1" l="1"/>
  <c r="F144" i="1"/>
  <c r="F145" i="1"/>
  <c r="F146" i="1"/>
  <c r="F147" i="1"/>
  <c r="F143" i="1"/>
  <c r="G79" i="1"/>
  <c r="F180" i="1"/>
  <c r="F248" i="1"/>
  <c r="F250" i="1"/>
  <c r="F245" i="1"/>
  <c r="H115" i="1"/>
  <c r="H113" i="1"/>
  <c r="D240" i="5"/>
  <c r="D241" i="5"/>
  <c r="D242" i="5"/>
  <c r="D237" i="5"/>
  <c r="D238" i="5"/>
  <c r="D239" i="5"/>
  <c r="D95" i="5"/>
  <c r="D96" i="5"/>
  <c r="D97" i="5"/>
  <c r="D98" i="5"/>
  <c r="D46" i="10" l="1"/>
  <c r="D102" i="1"/>
  <c r="H230" i="1"/>
  <c r="H190" i="1" l="1"/>
  <c r="H189" i="1"/>
  <c r="H188" i="1"/>
  <c r="H187" i="1"/>
  <c r="H254" i="1" l="1"/>
  <c r="H252" i="1"/>
  <c r="E254" i="1"/>
  <c r="E252" i="1"/>
  <c r="D12" i="5"/>
  <c r="D13" i="5"/>
  <c r="D14" i="5"/>
  <c r="D15" i="5"/>
  <c r="D16" i="5"/>
  <c r="D17" i="5"/>
  <c r="D18" i="5"/>
  <c r="A9" i="7" s="1"/>
  <c r="D19" i="5"/>
  <c r="D20" i="5"/>
  <c r="D21" i="5"/>
  <c r="D22" i="5"/>
  <c r="D23" i="5"/>
  <c r="D24" i="5"/>
  <c r="D25" i="5"/>
  <c r="D26" i="5"/>
  <c r="D27" i="5"/>
  <c r="D28" i="5"/>
  <c r="D29" i="5"/>
  <c r="D30" i="5"/>
  <c r="D31" i="5"/>
  <c r="D32" i="5"/>
  <c r="D33" i="5"/>
  <c r="D34" i="5"/>
  <c r="D35" i="5"/>
  <c r="D36" i="5"/>
  <c r="D37" i="5"/>
  <c r="A59" i="1" s="1"/>
  <c r="D38" i="5"/>
  <c r="D39" i="5"/>
  <c r="D40" i="5"/>
  <c r="D41" i="5"/>
  <c r="D42" i="5"/>
  <c r="D43" i="5"/>
  <c r="D44" i="5"/>
  <c r="D45" i="5"/>
  <c r="D46" i="5"/>
  <c r="D47" i="5"/>
  <c r="D48" i="5"/>
  <c r="D49" i="5"/>
  <c r="D50" i="5"/>
  <c r="D51" i="5"/>
  <c r="D52" i="5"/>
  <c r="D53" i="5"/>
  <c r="D54" i="5"/>
  <c r="D55" i="5"/>
  <c r="D56" i="5"/>
  <c r="D57" i="5"/>
  <c r="D58" i="5"/>
  <c r="D59" i="5"/>
  <c r="D60" i="5"/>
  <c r="A77" i="1" s="1"/>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A102" i="1" s="1"/>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A34" i="1" s="1"/>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F50" i="1" s="1"/>
  <c r="D170" i="5"/>
  <c r="D171"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22" i="5"/>
  <c r="D223" i="5"/>
  <c r="D224" i="5"/>
  <c r="D225" i="5"/>
  <c r="D226" i="5"/>
  <c r="A214" i="1" s="1"/>
  <c r="D227" i="5"/>
  <c r="D229" i="5"/>
  <c r="D230" i="5"/>
  <c r="D231" i="5"/>
  <c r="D232" i="5"/>
  <c r="D233" i="5"/>
  <c r="D234" i="5"/>
  <c r="D235" i="5"/>
  <c r="D236" i="5"/>
  <c r="D6" i="5"/>
  <c r="D7" i="5"/>
  <c r="D8" i="5"/>
  <c r="D9" i="5"/>
  <c r="D10" i="5"/>
  <c r="A31" i="1" s="1"/>
  <c r="D11" i="5"/>
  <c r="D119" i="1"/>
  <c r="D117" i="1"/>
  <c r="D115" i="1"/>
  <c r="D113" i="1"/>
  <c r="G47" i="1"/>
  <c r="G39" i="1"/>
  <c r="H100" i="1"/>
  <c r="H98" i="1"/>
  <c r="H96" i="1"/>
  <c r="D100" i="1"/>
  <c r="D98" i="1"/>
  <c r="D96" i="1"/>
  <c r="D105" i="1"/>
  <c r="D4" i="9"/>
  <c r="D6" i="9"/>
  <c r="D24" i="9"/>
  <c r="D25" i="9"/>
  <c r="H159" i="1" l="1"/>
  <c r="F23" i="7"/>
  <c r="E8" i="7"/>
  <c r="E9" i="7"/>
  <c r="A8" i="7"/>
  <c r="A7" i="7"/>
  <c r="F10" i="2" l="1"/>
  <c r="F9" i="2"/>
  <c r="F8" i="2"/>
  <c r="B110" i="1" l="1"/>
  <c r="B92" i="1" l="1"/>
  <c r="D8" i="9"/>
  <c r="D9" i="9"/>
  <c r="D7" i="9"/>
  <c r="D36" i="9"/>
  <c r="D11" i="9"/>
  <c r="D12" i="9"/>
  <c r="D3" i="9"/>
  <c r="D13" i="9"/>
  <c r="D14" i="9"/>
  <c r="D15" i="9"/>
  <c r="D10" i="9"/>
  <c r="D16" i="9"/>
  <c r="D19" i="9"/>
  <c r="D18" i="9"/>
  <c r="D17" i="9"/>
  <c r="D20" i="9"/>
  <c r="D22" i="9"/>
  <c r="D23" i="9"/>
  <c r="D21" i="9"/>
  <c r="D26" i="9"/>
  <c r="D27" i="9"/>
  <c r="D28" i="9"/>
  <c r="D29" i="9"/>
  <c r="D32" i="9"/>
  <c r="D30" i="9"/>
  <c r="D31" i="9"/>
  <c r="D35" i="9"/>
  <c r="D33" i="9"/>
  <c r="D34" i="9"/>
  <c r="D37" i="9"/>
  <c r="D5" i="9"/>
  <c r="A85" i="1" l="1"/>
  <c r="A86" i="1"/>
  <c r="E85" i="1"/>
  <c r="A180" i="1"/>
  <c r="H168" i="1"/>
  <c r="D4" i="4"/>
  <c r="D5" i="4"/>
  <c r="D6" i="4"/>
  <c r="D7" i="4"/>
  <c r="D8" i="4"/>
  <c r="D9" i="4"/>
  <c r="D3" i="4"/>
  <c r="H229" i="1"/>
  <c r="H204" i="1" l="1"/>
  <c r="A84" i="1"/>
  <c r="F165" i="1"/>
  <c r="C165" i="1"/>
  <c r="D169" i="1"/>
  <c r="F162" i="1"/>
  <c r="C162" i="1"/>
  <c r="A161" i="1" l="1"/>
  <c r="H94" i="1"/>
  <c r="D94" i="1"/>
  <c r="H105" i="1"/>
  <c r="F24" i="7" l="1"/>
  <c r="A98" i="1"/>
  <c r="E96" i="1"/>
  <c r="D5" i="5"/>
  <c r="A3" i="1" s="1"/>
  <c r="E86" i="1" l="1"/>
  <c r="A237" i="1"/>
  <c r="A6" i="7"/>
  <c r="E113" i="1"/>
  <c r="G106" i="1"/>
  <c r="E49" i="5"/>
  <c r="E48" i="5"/>
  <c r="E47" i="5"/>
  <c r="A92" i="1"/>
  <c r="A89" i="1"/>
  <c r="A125" i="1"/>
  <c r="E119" i="1"/>
  <c r="A90" i="1"/>
  <c r="D163" i="1"/>
  <c r="E123" i="1"/>
  <c r="E117" i="1"/>
  <c r="A128" i="1"/>
  <c r="D60" i="1"/>
  <c r="A60" i="1"/>
  <c r="A159" i="1"/>
  <c r="I3" i="3"/>
  <c r="E157" i="1"/>
  <c r="D166" i="1"/>
  <c r="C130" i="1" l="1"/>
  <c r="A132" i="1" l="1"/>
  <c r="A123" i="1"/>
  <c r="A119" i="1"/>
  <c r="A117" i="1"/>
  <c r="A115" i="1"/>
  <c r="A113" i="1"/>
  <c r="E111" i="1"/>
  <c r="A110" i="1"/>
  <c r="A108" i="1"/>
  <c r="E100" i="1"/>
  <c r="A100" i="1"/>
  <c r="E98" i="1"/>
  <c r="A96" i="1"/>
  <c r="E94" i="1"/>
  <c r="A94" i="1"/>
  <c r="A91" i="1"/>
  <c r="A88" i="1"/>
  <c r="A74" i="1"/>
  <c r="A66" i="1"/>
  <c r="B1" i="2" l="1"/>
  <c r="B27" i="2"/>
  <c r="B8" i="2"/>
  <c r="B15" i="2"/>
  <c r="B21" i="2"/>
  <c r="A121" i="1"/>
  <c r="A105" i="1"/>
  <c r="E105" i="1"/>
  <c r="A104" i="1"/>
  <c r="A13" i="1"/>
  <c r="A39" i="1"/>
  <c r="A130" i="1"/>
  <c r="D9" i="2" l="1"/>
  <c r="D2" i="2"/>
  <c r="A222" i="1"/>
  <c r="B22" i="2"/>
  <c r="D22" i="2" s="1"/>
  <c r="B16" i="2"/>
  <c r="D16" i="2" s="1"/>
  <c r="B9" i="2"/>
  <c r="B24" i="2"/>
  <c r="B23" i="2"/>
  <c r="B18" i="2"/>
  <c r="B17" i="2"/>
  <c r="B11" i="2"/>
  <c r="B10" i="2"/>
  <c r="B32" i="2" l="1"/>
  <c r="D28" i="2"/>
  <c r="D35" i="2" l="1"/>
  <c r="D37" i="2" s="1"/>
  <c r="B34" i="2"/>
  <c r="B33" i="2"/>
  <c r="B40" i="2" l="1"/>
  <c r="B42" i="2"/>
  <c r="B39" i="2"/>
  <c r="B41" i="2"/>
  <c r="B5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<sst xmlns="http://schemas.openxmlformats.org/spreadsheetml/2006/main" count="853" uniqueCount="637">
  <si>
    <t>Code</t>
  </si>
  <si>
    <t>Country/Region</t>
  </si>
  <si>
    <t>Currency Name</t>
  </si>
  <si>
    <t>CONCATENATE function</t>
  </si>
  <si>
    <t>Select from dropdown list</t>
  </si>
  <si>
    <t>Dollars</t>
  </si>
  <si>
    <t>BAM</t>
  </si>
  <si>
    <t>Bosnia and Herzegovina</t>
  </si>
  <si>
    <t>Convertible Marka</t>
  </si>
  <si>
    <t>BGN</t>
  </si>
  <si>
    <t>Bulgaria</t>
  </si>
  <si>
    <t>Leva</t>
  </si>
  <si>
    <t>Dinars</t>
  </si>
  <si>
    <t>Francs</t>
  </si>
  <si>
    <t>BYR</t>
  </si>
  <si>
    <t>Belarus</t>
  </si>
  <si>
    <t>Rubles</t>
  </si>
  <si>
    <t>CAD</t>
  </si>
  <si>
    <t>Canada</t>
  </si>
  <si>
    <t>CHF</t>
  </si>
  <si>
    <t>Switzerland</t>
  </si>
  <si>
    <t>CZK</t>
  </si>
  <si>
    <t>Czech Republic</t>
  </si>
  <si>
    <t>Koruny</t>
  </si>
  <si>
    <t>DKK</t>
  </si>
  <si>
    <t>Denmark</t>
  </si>
  <si>
    <t>Kroner</t>
  </si>
  <si>
    <t>Pounds</t>
  </si>
  <si>
    <t>EUR</t>
  </si>
  <si>
    <t>Euro Member Countries</t>
  </si>
  <si>
    <t>Euro</t>
  </si>
  <si>
    <t>GBP</t>
  </si>
  <si>
    <t>United Kingdom</t>
  </si>
  <si>
    <t>GHS</t>
  </si>
  <si>
    <t>Ghana</t>
  </si>
  <si>
    <t>Cedis</t>
  </si>
  <si>
    <t>GIP</t>
  </si>
  <si>
    <t>Gibraltar</t>
  </si>
  <si>
    <t>HKD</t>
  </si>
  <si>
    <t>Hong Kong Special Administrative Region</t>
  </si>
  <si>
    <t>HRK</t>
  </si>
  <si>
    <t>Croatia</t>
  </si>
  <si>
    <t>Kuna</t>
  </si>
  <si>
    <t>HUF</t>
  </si>
  <si>
    <t>Hungary</t>
  </si>
  <si>
    <t>Forint</t>
  </si>
  <si>
    <t>IMP</t>
  </si>
  <si>
    <t>Isle of Man</t>
  </si>
  <si>
    <t>INR</t>
  </si>
  <si>
    <t>India</t>
  </si>
  <si>
    <t>Rupees</t>
  </si>
  <si>
    <t>Rials</t>
  </si>
  <si>
    <t>ISK</t>
  </si>
  <si>
    <t>Iceland</t>
  </si>
  <si>
    <t>Kronur</t>
  </si>
  <si>
    <t>JPY</t>
  </si>
  <si>
    <t>Japan</t>
  </si>
  <si>
    <t>Yen</t>
  </si>
  <si>
    <t>KPW</t>
  </si>
  <si>
    <t>Korea (North)</t>
  </si>
  <si>
    <t>Won</t>
  </si>
  <si>
    <t>KRW</t>
  </si>
  <si>
    <t>Korea (South)</t>
  </si>
  <si>
    <t>KZT</t>
  </si>
  <si>
    <t>Kazakhstan</t>
  </si>
  <si>
    <t>Tenge</t>
  </si>
  <si>
    <t>LTL</t>
  </si>
  <si>
    <t>Lithuania</t>
  </si>
  <si>
    <t>Litai</t>
  </si>
  <si>
    <t>LVL</t>
  </si>
  <si>
    <t>Latvia</t>
  </si>
  <si>
    <t>Lati</t>
  </si>
  <si>
    <t>NOK</t>
  </si>
  <si>
    <t>Norway</t>
  </si>
  <si>
    <t>Krone</t>
  </si>
  <si>
    <t>PLN</t>
  </si>
  <si>
    <t>Poland</t>
  </si>
  <si>
    <t>Zlotych</t>
  </si>
  <si>
    <t>QAR</t>
  </si>
  <si>
    <t>Qatar</t>
  </si>
  <si>
    <t>RON</t>
  </si>
  <si>
    <t>Romania</t>
  </si>
  <si>
    <t>New Lei</t>
  </si>
  <si>
    <t>RSD</t>
  </si>
  <si>
    <t>Serbia</t>
  </si>
  <si>
    <t>RUB</t>
  </si>
  <si>
    <t>Russia</t>
  </si>
  <si>
    <t>SAR</t>
  </si>
  <si>
    <t>Saudi Arabia</t>
  </si>
  <si>
    <t>Riyals</t>
  </si>
  <si>
    <t>SEK</t>
  </si>
  <si>
    <t>Sweden</t>
  </si>
  <si>
    <t>Kronor</t>
  </si>
  <si>
    <t>SGD</t>
  </si>
  <si>
    <t>Singapore</t>
  </si>
  <si>
    <t>SKK</t>
  </si>
  <si>
    <t>Slovakia</t>
  </si>
  <si>
    <t>UAH</t>
  </si>
  <si>
    <t>Ukraine</t>
  </si>
  <si>
    <t>Hryvnia</t>
  </si>
  <si>
    <t>USD</t>
  </si>
  <si>
    <t>United States of America</t>
  </si>
  <si>
    <t>BUDGET HOLDER/ DELEGATE APPROVER SUBMISSION PROCESS</t>
  </si>
  <si>
    <t>2023 - 2024</t>
  </si>
  <si>
    <t xml:space="preserve">Yes </t>
  </si>
  <si>
    <t>No (Answer Q.2)</t>
  </si>
  <si>
    <t>Yes (Answer Q.3)</t>
  </si>
  <si>
    <t>This question is not applicable</t>
  </si>
  <si>
    <t>No (I don't wish to apply for a PPSN - Answer Q.4)</t>
  </si>
  <si>
    <t>This field is automatically populated based on the information provided in step 1.</t>
  </si>
  <si>
    <t>Income tax</t>
  </si>
  <si>
    <t>Click here for information about being taxed without a PPSN or for the steps to apply for a PPSN</t>
  </si>
  <si>
    <t>Number of days work performed in home country (outside of Republic of Ireland)</t>
  </si>
  <si>
    <t>Fee Taxable in Ireland 
AP code: 2189</t>
  </si>
  <si>
    <t>Fee Non-Taxable in Ireland 
AP Code: 3921</t>
  </si>
  <si>
    <t>Total Euro (€)</t>
  </si>
  <si>
    <t>Grand Total for Fee (EURO)</t>
  </si>
  <si>
    <t>When processed by the Payroll/Timesheets Bureau, please note that the timesheet Grand Total reflects the Gross Pay. Gross Pay represents the total amount an employee earns before any taxes or deductions are applied. On the other hand, Net Pay denotes the final amount an employee receives after all taxes and deductions have been calculated and subtracted from the Gross Pay.</t>
  </si>
  <si>
    <t>Tax and Revenue Information</t>
  </si>
  <si>
    <t>Tax resident campus visitors</t>
  </si>
  <si>
    <t>Non-tax resident campus visitors</t>
  </si>
  <si>
    <t>EXPENSES RECEIPTS:</t>
  </si>
  <si>
    <t>Currency Selection</t>
  </si>
  <si>
    <t>Currency Conversion Rate</t>
  </si>
  <si>
    <t>Total Expenses 
(in €)</t>
  </si>
  <si>
    <t>Xe Currency Converter Rate (e.g., £ 1.26809)</t>
  </si>
  <si>
    <t>Expense types</t>
  </si>
  <si>
    <t>Number of KM</t>
  </si>
  <si>
    <t>Car Mileage (University KM Rates per QA303 Policy)</t>
  </si>
  <si>
    <t>Accounts Payable 
GL Code</t>
  </si>
  <si>
    <t xml:space="preserve">Payroll Pay Code </t>
  </si>
  <si>
    <t>Fee Type</t>
  </si>
  <si>
    <t>Timesheets Process</t>
  </si>
  <si>
    <t xml:space="preserve">Fee Taxable in Ireland </t>
  </si>
  <si>
    <t>Fee Non-Taxable in Ireland</t>
  </si>
  <si>
    <t>Sub Category for ERR</t>
  </si>
  <si>
    <t>N/A</t>
  </si>
  <si>
    <t>Travel Vouched</t>
  </si>
  <si>
    <t>Travel Unvouched</t>
  </si>
  <si>
    <t>Subsistence Vouched</t>
  </si>
  <si>
    <t>Step 7: Budget holder or delegate approval</t>
  </si>
  <si>
    <t>Timesheets can't be emailed from a general email address. A valid University of Galway email address of the budget holder or delegate of the cost centre must be used.</t>
  </si>
  <si>
    <t>The Authoriser for the cost centre must email this form to</t>
  </si>
  <si>
    <t>Process for authorising payment</t>
  </si>
  <si>
    <t>Type of Fee</t>
  </si>
  <si>
    <t>Approver must email this form to</t>
  </si>
  <si>
    <t>Taxable Fee &amp; Expenses</t>
  </si>
  <si>
    <t>timesheets.bureau@universityofgalway.ie</t>
  </si>
  <si>
    <t>Total Fee Not Taxable</t>
  </si>
  <si>
    <t>accountspayable@universityofgalway.ie</t>
  </si>
  <si>
    <t>FORM STEPS</t>
  </si>
  <si>
    <t>Click here for "How to know if you are resident for tax purposes"</t>
  </si>
  <si>
    <t>Guidance for tax residents is outlined on this link</t>
  </si>
  <si>
    <t>Guidance for non-tax residents is outlined on this link</t>
  </si>
  <si>
    <t>Your Bank Account Details</t>
  </si>
  <si>
    <t>XE Currency Converter</t>
  </si>
  <si>
    <t>PAYSLIP / REMITTANCE</t>
  </si>
  <si>
    <t>Log into CorePortal using your campus account credentials to access payslips online</t>
  </si>
  <si>
    <t>Individuals may be able to offset the taxation deducted on these claims against their overall tax liability in their country of tax residence.</t>
  </si>
  <si>
    <t>Please note that the Payroll &amp; Expenses Office is not empowered to alter policies and procedures concerning expense claims. Our responsibility lies in verifying the provided information and ensuring that expenses comply with the University's guidelines and policies.
If you have any questions or concerns regarding these policies, we encourage you to directly contact the University Management Team (UMT). The UMT is tasked with initiating discussions, establishing agreements, and supervising the implementation of these policies</t>
  </si>
  <si>
    <t>click here</t>
  </si>
  <si>
    <t>TRAVEL &amp; SUBSISTENCE RATES</t>
  </si>
  <si>
    <t>In Ireland, Travel &amp; Subsistence Rates, commonly known as Civil service rates,' are set by the Department of Public Expenditure &amp; Reform (DEPR) in Ireland. These rates aren't limited to the civil service; they apply across various sectors, including the public and private sectors.
These rates essentially represent the maximum allowable tax-free reimbursement that employees can receive for the expenses they incur while on business trips. This includes costs for accommodation, meals, and beverages and employees must have incurred the costs wholly, exclusively and necessarily when carrying out the duties of their employment.
In simpler terms, Travel &amp; Subsistence Rates in Ireland are the standard guidelines established by the DEPR to determine how much employees can be reimbursed without incurring tax liabilities for their business travel expenses. These rates promote consistency and fairness in reimbursing such expenses across different industries and organisation</t>
  </si>
  <si>
    <t>Discover Current Subsistence Rates Published by the Department of Public Expenditure &amp; Reform (DEPR) in Ireland</t>
  </si>
  <si>
    <t>Official Subsistence Rates by Department of Public Expenditure &amp; Reform (DEPR)</t>
  </si>
  <si>
    <t>Checklist for Expenses Approvers</t>
  </si>
  <si>
    <t>Xe Currency Converter</t>
  </si>
  <si>
    <t>SUBSISTENCE ALLOWANCES WITHIN IRELAND (EURO)</t>
  </si>
  <si>
    <t>REIMBURSEMENT POLICY FOR ACCOMMODATION &amp; SUBSISTENCE</t>
  </si>
  <si>
    <t>IRISH CIVIL SERVICE RATES FOR TRAVEL (USING YOUR OWN CAR)</t>
  </si>
  <si>
    <t>Google Maps</t>
  </si>
  <si>
    <t>REVENUE - ENHANCED REPORTING REQUIREMENTS FROM 01 JANUARY 2024  </t>
  </si>
  <si>
    <t>Check Revenue’s ERR 2024 page</t>
  </si>
  <si>
    <t>here</t>
  </si>
  <si>
    <t>Q1</t>
  </si>
  <si>
    <t>for warning message</t>
  </si>
  <si>
    <t>Error:*** See previous question as this form may not be applicable, please do not go any further***</t>
  </si>
  <si>
    <t>Payroll</t>
  </si>
  <si>
    <t>Yes (Skip Q.2 &amp; Q.3 and Answer Q.4)</t>
  </si>
  <si>
    <t>Payroll / AP</t>
  </si>
  <si>
    <t>Q2</t>
  </si>
  <si>
    <t>AP</t>
  </si>
  <si>
    <t>Q3</t>
  </si>
  <si>
    <t>Yes (Answer Q.4)</t>
  </si>
  <si>
    <t>Q4</t>
  </si>
  <si>
    <t>Q5</t>
  </si>
  <si>
    <t>Q6</t>
  </si>
  <si>
    <t>Yes - Only enter details that have changed in step 3</t>
  </si>
  <si>
    <t>No - Go to step 4 as no changes to my personal and bank details</t>
  </si>
  <si>
    <r>
      <t xml:space="preserve">This request will be paid by </t>
    </r>
    <r>
      <rPr>
        <b/>
        <u/>
        <sz val="12"/>
        <color theme="1"/>
        <rFont val="Franklin Gothic Book"/>
        <family val="2"/>
        <scheme val="minor"/>
      </rPr>
      <t xml:space="preserve">Accounts Payable Office.
</t>
    </r>
    <r>
      <rPr>
        <sz val="12"/>
        <color theme="1"/>
        <rFont val="Franklin Gothic Book"/>
        <family val="2"/>
        <scheme val="minor"/>
      </rPr>
      <t>Please proceed to the next step and ensure the details entered on this form are accurate to avoid any delay with your payment</t>
    </r>
  </si>
  <si>
    <t>PRSI Class</t>
  </si>
  <si>
    <t>Class M (If your Irish income is less than 5% of your total worldwide income)</t>
  </si>
  <si>
    <t>Class J (If your PRSI Class is D; B; C or H with another public sector employer)</t>
  </si>
  <si>
    <t>Class A1 (For all other employees)</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</si>
  <si>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Accounts Payable Office</t>
    </r>
  </si>
  <si>
    <t>The Authoriser for the cost centre must email this form to ap@universityofgalway.ie</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</si>
  <si>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Payroll Office</t>
    </r>
  </si>
  <si>
    <t>The Authoriser for the cost centre must email this form to payroll@universityofgalway.ie</t>
  </si>
  <si>
    <t>Please complete step 1 to determine the correct payment process (Accounts Payable or Payroll)</t>
  </si>
  <si>
    <t>\</t>
  </si>
  <si>
    <t>English / Béarla</t>
  </si>
  <si>
    <t>*Required for payroll processing</t>
  </si>
  <si>
    <t>*</t>
  </si>
  <si>
    <t>✓</t>
  </si>
  <si>
    <t>!</t>
  </si>
  <si>
    <t>STOP! A quality report must be submitted before proceeding</t>
  </si>
  <si>
    <t>Irish / Gaeilge</t>
  </si>
  <si>
    <t>!New employees, a Unique Payroll ID will be assigned. Proceed to Step 3</t>
  </si>
  <si>
    <t>English</t>
  </si>
  <si>
    <t>Gaeilge</t>
  </si>
  <si>
    <t>If English or Gaeilge enter this on the form</t>
  </si>
  <si>
    <t>University of Galway</t>
  </si>
  <si>
    <t xml:space="preserve">Please note that this timesheet must be completed on screen. DO NOT ATTEMPT to email this timesheet until all the relevant lines have been completed as the timesheet will be returned if any information is incorrect or incomplete.		</t>
  </si>
  <si>
    <t xml:space="preserve">***REQUEST FOR PAYMENT MUST BE SUBMITTED NO LATER THAN 3 MONTHS OF DATE WORKED***  			</t>
  </si>
  <si>
    <t>Policies documents accessible via links below:</t>
  </si>
  <si>
    <t>QA302_3_4 Sustainable Travel Policy</t>
  </si>
  <si>
    <t>Payroll Office (Timesheets Bureau Team):</t>
  </si>
  <si>
    <t>Accounts Payable:</t>
  </si>
  <si>
    <t>COMPLETING THE FORM CORRECTLY</t>
  </si>
  <si>
    <t>No timesheet data should be copied and pasted onto the form, you need to select from dropdown lists where applicable and for all other entries you will need to type in the data required.</t>
  </si>
  <si>
    <t>If the timesheet is not completed correctly it will be returned which may result in a delay with payment.</t>
  </si>
  <si>
    <t xml:space="preserve">Useful Link </t>
  </si>
  <si>
    <t>How to avoid emergency or incorrect tax</t>
  </si>
  <si>
    <t>Payment Dates</t>
  </si>
  <si>
    <t>Payroll Deadlines</t>
  </si>
  <si>
    <t>Online Payslips</t>
  </si>
  <si>
    <t>Useful Link to Information Solutions and Services (ISS) Website</t>
  </si>
  <si>
    <t>Activate your Campus Account</t>
  </si>
  <si>
    <t>Questions to determine the correct payment process for your claim</t>
  </si>
  <si>
    <t>Select the relevant answer for the questions in this section</t>
  </si>
  <si>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</si>
  <si>
    <t>Note: Up until Q2 of 2022, the institution now known as the University of Galway was referred to as the National University of Ireland Galway (NUIG)</t>
  </si>
  <si>
    <t>Your six-digit payroll number can be found on bank transfers, or in communications from the HR team at casualsetups@universityofgalway.ie.</t>
  </si>
  <si>
    <t>If your payment is to be handled by either the Accounts Payable or Payroll Office, please ensure that Step 3 is fully completed</t>
  </si>
  <si>
    <t>Please proceed to the next step and ensure the details entered on this form are accurate to avoid any delay with your payment. This request will be paid by Accounts Payable Office</t>
  </si>
  <si>
    <t>Please proceed to the next step and ensure the details entered on this form are accurate to avoid any delay with your payment. This request will be paid by Payroll Office</t>
  </si>
  <si>
    <t>All fields must be completed where applicable before submission.  Incomplete forms will be returned which will delay payment.</t>
  </si>
  <si>
    <t>For HR Use</t>
  </si>
  <si>
    <t>Post Number</t>
  </si>
  <si>
    <t>Category Type</t>
  </si>
  <si>
    <t>Forename</t>
  </si>
  <si>
    <t>Compulsory when process by Payroll Office (Timesheets Bureau team)</t>
  </si>
  <si>
    <t>The different classes of Pay-Related Social Insurance (PRSI)</t>
  </si>
  <si>
    <t>Yes</t>
  </si>
  <si>
    <t>No</t>
  </si>
  <si>
    <t>If it's Accounts Payable then they can process payments to non SEPA bank accounts, however Payroll can only pay to SEPA/Revolut bank details.</t>
  </si>
  <si>
    <t>The differences between non-SEPA and SEPA transfers</t>
  </si>
  <si>
    <t>SEPA Transfers:</t>
  </si>
  <si>
    <t>Processed within 24 hours.</t>
  </si>
  <si>
    <t>Typically free of charge.</t>
  </si>
  <si>
    <t>Covers EU countries and select others like Iceland, Switzerland, Norway, and Monaco.</t>
  </si>
  <si>
    <t>Non-SEPA Transfers:</t>
  </si>
  <si>
    <t>Take longer, around 1-5 working days.</t>
  </si>
  <si>
    <t>Incur fees, which vary based on bank, payment method, and destination.</t>
  </si>
  <si>
    <t>Include cross-border transfers to countries outside the SEPA zone, often requiring intermediary banks.</t>
  </si>
  <si>
    <t>Quality Programm Review: Have you submitted the Quality Report?</t>
  </si>
  <si>
    <t xml:space="preserve">No </t>
  </si>
  <si>
    <t>Other</t>
  </si>
  <si>
    <t>NOTE: Please be advised that payment processing is subject to the submission of quality reports to qualityoffice@universityofgalway.ie</t>
  </si>
  <si>
    <t>Date Format DD/MM/YYYY</t>
  </si>
  <si>
    <t>N/A no travel expenses</t>
  </si>
  <si>
    <t>2022 - 2023</t>
  </si>
  <si>
    <t xml:space="preserve">Step 4: Details Required to Process Payment </t>
  </si>
  <si>
    <t>Please enter the number of days worked, including both the days worked in the Ireland (including travel) and the days worked in your home country (outside Ireland). Ensure that the entered number corresponds to the actual total number of days worked.</t>
  </si>
  <si>
    <t>If you are an Irish Tax Resident, you are not eligible to claim days performed outside the country (Q.1.). Please note that the combined total of days physically spent in Ireland (including travel) and days worked outside Ireland should not exceed the total number of days worked.</t>
  </si>
  <si>
    <t xml:space="preserve">***REQUEST FOR PAYMENT SHOULD BE SUBMITTED NO LATER THAN 3 MONTHS FOLLOWING COMPLITION OF THE WORK**  </t>
  </si>
  <si>
    <t>In Step 5 - select type of work, enter date worked (one date per row) and number of dates worked. This will calculate your pay in step 4.</t>
  </si>
  <si>
    <t>Whole number input required, e.g. 1</t>
  </si>
  <si>
    <t>Fee Euro (€)</t>
  </si>
  <si>
    <t>Input One Date Per Line</t>
  </si>
  <si>
    <t>Number of days physically spent in Republic of Ireland (including travel) for work purposes (taxable in Ireland)</t>
  </si>
  <si>
    <t>Payroll pay code: 2189</t>
  </si>
  <si>
    <t>Payroll pay code 2187</t>
  </si>
  <si>
    <t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t>
  </si>
  <si>
    <t xml:space="preserve">Step 6: Expenses if applicable (must be converted to Euro)  - Provide all receipts to the approver of this payment					</t>
  </si>
  <si>
    <t>All travel receipts must be retained by the approver for auditing purposes. The approver will need to ensure all receipts are provided and in line with QA304 University T&amp;S Policy for visitors. Please provide both the Date of Travel Commenced and Date of Expenses.</t>
  </si>
  <si>
    <t xml:space="preserve">These rates essentially represent the maximum allowable tax-free reimbursement that employees can receive for the expenses they incur. This includes costs for accommodation, meals, and other essential expenditures related to their work-related travel. </t>
  </si>
  <si>
    <t>This field will populate itself based on the arrival and departure information provided</t>
  </si>
  <si>
    <t>Section D: Summary Information for Review:</t>
  </si>
  <si>
    <t>Cost Centre</t>
  </si>
  <si>
    <t>Type of Work</t>
  </si>
  <si>
    <t>Rate Per Hour</t>
  </si>
  <si>
    <t>Total Hours Worked</t>
  </si>
  <si>
    <t>Value (Euro)</t>
  </si>
  <si>
    <t>Expense Types Selection</t>
  </si>
  <si>
    <t>Pay Code (For Office Use Only)</t>
  </si>
  <si>
    <t>Automatically populated based on selected Expenses type</t>
  </si>
  <si>
    <t>For Processing Highlights</t>
  </si>
  <si>
    <t>Accommodation - Hotels &amp; Guest Houses as per QA302 policy</t>
  </si>
  <si>
    <t>TRAVEL_VOUCHED</t>
  </si>
  <si>
    <t>Overnight Allowance
- Coverage: Includes up to 24 hours from departure time, plus an additional 5 hours.
- Inclusions: Accommodation and three meals.
- Reimbursement Rates: €167 per 24 hours until December 13th, 2023, and €195 per 24 hours thereafter.</t>
  </si>
  <si>
    <t>Air Travel - Economy Class as per QA302 policy</t>
  </si>
  <si>
    <t>Bus Travel as per QA302 Policy or QA303 Policy</t>
  </si>
  <si>
    <t>Privately Hired Transport (QA302 Policy) - Attach written prior UMT approval</t>
  </si>
  <si>
    <t>Rail &amp; Ferry Travel as per QA302 Policy or QA303 Policy</t>
  </si>
  <si>
    <t>SUBSISTENCE_VOUCHED</t>
  </si>
  <si>
    <t>Total should = 5</t>
  </si>
  <si>
    <t>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t>
  </si>
  <si>
    <t>Step 6: Please review and confirm the summary of your claim:</t>
  </si>
  <si>
    <t>*Advice for payroll processing</t>
  </si>
  <si>
    <t>*Required for processing</t>
  </si>
  <si>
    <t>Surname*</t>
  </si>
  <si>
    <t>Date of Birth*</t>
  </si>
  <si>
    <t>Gender*</t>
  </si>
  <si>
    <t>Nationality*</t>
  </si>
  <si>
    <t>Home Address Line 1*</t>
  </si>
  <si>
    <t>Home Address Line 2*</t>
  </si>
  <si>
    <t>City*</t>
  </si>
  <si>
    <t>Eircode / Post Code*</t>
  </si>
  <si>
    <t>Country*</t>
  </si>
  <si>
    <t>Phone Number*</t>
  </si>
  <si>
    <t>PPS Number*</t>
  </si>
  <si>
    <t>PRSI Class*</t>
  </si>
  <si>
    <t>Name of Account Holder*</t>
  </si>
  <si>
    <t>Bank Details*</t>
  </si>
  <si>
    <t>SEPA Payment Transfers: Ireland/ UK / EU</t>
  </si>
  <si>
    <t>Bank Name*</t>
  </si>
  <si>
    <t>Bank Address line 1*</t>
  </si>
  <si>
    <t>Bank Swift/BIC*</t>
  </si>
  <si>
    <t>IBAN*</t>
  </si>
  <si>
    <t>Bank City*</t>
  </si>
  <si>
    <t>Bank Address line 2*</t>
  </si>
  <si>
    <t>SEPA Payment Transfers:UK</t>
  </si>
  <si>
    <t>Bank Account No.*</t>
  </si>
  <si>
    <t>Bank Sort Code No.*</t>
  </si>
  <si>
    <t>For all other worldwide payments (Outside EU)</t>
  </si>
  <si>
    <t>I Confirm Bank Accepts International Transfers*</t>
  </si>
  <si>
    <t>Bank Routing Number*</t>
  </si>
  <si>
    <t>No. of days examining outside Ireland:*</t>
  </si>
  <si>
    <t>No. of days examining in Ireland:*</t>
  </si>
  <si>
    <t>No. of dissertations examined:*</t>
  </si>
  <si>
    <t>Date of Quality Report Submission*</t>
  </si>
  <si>
    <t>I acknowledge that I have reviewed and comprehended the University of Galway QA302_3_4 Sustainable Travel Policy, and I affirm compliance with its guidelines regarding expense reporting*</t>
  </si>
  <si>
    <t>Start of term*</t>
  </si>
  <si>
    <t>End of term*</t>
  </si>
  <si>
    <t>Description of Work*</t>
  </si>
  <si>
    <t>Date Worked*
(DD-MM-YYYY)</t>
  </si>
  <si>
    <t>Expenses Receipts:*</t>
  </si>
  <si>
    <t>Time of Departure:*</t>
  </si>
  <si>
    <t>Date of Departure:*</t>
  </si>
  <si>
    <t>Departure from Ireland as per flight:*</t>
  </si>
  <si>
    <t>Time of Arrival:*</t>
  </si>
  <si>
    <t>Date of Arrival:*</t>
  </si>
  <si>
    <t xml:space="preserve">Arrival in Ireland as per flight:*
</t>
  </si>
  <si>
    <t>Please provide travel details*</t>
  </si>
  <si>
    <t>Please specify if trip expenses were self-funded or partially covered by your home or another university, and provide relevant contribution details*</t>
  </si>
  <si>
    <t>Can you specify which expenses were covered by your home university, if any, and which expenses you covered independently?*</t>
  </si>
  <si>
    <r>
      <rPr>
        <b/>
        <sz val="11"/>
        <rFont val="Helvetica"/>
      </rPr>
      <t>Expense Date</t>
    </r>
    <r>
      <rPr>
        <b/>
        <sz val="12"/>
        <rFont val="Helvetica"/>
      </rPr>
      <t xml:space="preserve">
</t>
    </r>
    <r>
      <rPr>
        <sz val="8"/>
        <rFont val="Helvetica"/>
      </rPr>
      <t>(DD-MM-YYYY)</t>
    </r>
  </si>
  <si>
    <r>
      <rPr>
        <b/>
        <sz val="11"/>
        <rFont val="Helvetica"/>
      </rPr>
      <t>Receipt Amount</t>
    </r>
    <r>
      <rPr>
        <b/>
        <sz val="12"/>
        <rFont val="Helvetica"/>
      </rPr>
      <t xml:space="preserve">
</t>
    </r>
    <r>
      <rPr>
        <sz val="8"/>
        <rFont val="Helvetica"/>
      </rPr>
      <t>(Restricted to decimals, e.g., 0.1 - 1000)</t>
    </r>
  </si>
  <si>
    <r>
      <rPr>
        <b/>
        <sz val="11"/>
        <rFont val="Helvetica"/>
      </rPr>
      <t>Date of Currency Conversion</t>
    </r>
    <r>
      <rPr>
        <b/>
        <sz val="12"/>
        <rFont val="Helvetica"/>
      </rPr>
      <t xml:space="preserve">
</t>
    </r>
    <r>
      <rPr>
        <sz val="8"/>
        <rFont val="Helvetica"/>
      </rPr>
      <t>(DD-MM-YYYY)</t>
    </r>
  </si>
  <si>
    <r>
      <t xml:space="preserve">Pay Code 
</t>
    </r>
    <r>
      <rPr>
        <sz val="10"/>
        <rFont val="Helvetica"/>
      </rPr>
      <t>(For Payroll Use Only)</t>
    </r>
  </si>
  <si>
    <r>
      <t xml:space="preserve">Rate / Amount 
</t>
    </r>
    <r>
      <rPr>
        <sz val="9"/>
        <rFont val="Helvetica"/>
      </rPr>
      <t>(Euro)</t>
    </r>
  </si>
  <si>
    <r>
      <t>Exp. Amount</t>
    </r>
    <r>
      <rPr>
        <sz val="9"/>
        <rFont val="Helvetica"/>
      </rPr>
      <t xml:space="preserve"> 
(Euro) </t>
    </r>
  </si>
  <si>
    <t>This field is automatically populated based on the information provided in step 1</t>
  </si>
  <si>
    <t>GBP United Kingdom</t>
  </si>
  <si>
    <t>USD United States of America</t>
  </si>
  <si>
    <t>CAD Canada</t>
  </si>
  <si>
    <t>EUR Euro Member Countries</t>
  </si>
  <si>
    <r>
      <rPr>
        <sz val="12"/>
        <color theme="0"/>
        <rFont val="Helvetica"/>
      </rPr>
      <t xml:space="preserve">Please refer to the 'Expenses' tab for details about the reimbursement policy regarding accommodation and subsistence (click </t>
    </r>
    <r>
      <rPr>
        <u/>
        <sz val="12"/>
        <color theme="0"/>
        <rFont val="Helvetica"/>
      </rPr>
      <t>here</t>
    </r>
    <r>
      <rPr>
        <sz val="12"/>
        <color theme="0"/>
        <rFont val="Helvetica"/>
      </rPr>
      <t>)</t>
    </r>
  </si>
  <si>
    <r>
      <rPr>
        <b/>
        <sz val="10"/>
        <color rgb="FF0D0D0D"/>
        <rFont val="Helvetica"/>
      </rPr>
      <t>Step 2:</t>
    </r>
    <r>
      <rPr>
        <sz val="10"/>
        <color rgb="FF0D0D0D"/>
        <rFont val="Helvetica"/>
      </rPr>
      <t xml:space="preserve"> This step aims to determine the appropriate payment procedure. It involves a series of questions aimed at clarifying the payment process. For further guidance, please refer to the Payroll Office (Timesheets Bureau team) and Accounts Payable responsibilities.</t>
    </r>
  </si>
  <si>
    <r>
      <rPr>
        <b/>
        <sz val="10"/>
        <rFont val="Helvetica"/>
      </rPr>
      <t xml:space="preserve">Resident for Tax Purposes: 
</t>
    </r>
    <r>
      <rPr>
        <sz val="10"/>
        <rFont val="Helvetica"/>
      </rPr>
      <t>- Guidance on determining your tax residency status is available at the following link</t>
    </r>
  </si>
  <si>
    <r>
      <rPr>
        <b/>
        <sz val="10"/>
        <rFont val="Helvetica"/>
      </rPr>
      <t>Taxable Fee:</t>
    </r>
    <r>
      <rPr>
        <sz val="10"/>
        <rFont val="Helvetica"/>
      </rPr>
      <t xml:space="preserve">
- Fee portion of claim subject to Irish Income Tax, USC, PRSI
- Full fee taxable in Ireland for Irish tax residents
- Taxable fee for non-Irish tax residents based on time spent in Ireland</t>
    </r>
  </si>
  <si>
    <r>
      <rPr>
        <b/>
        <sz val="10"/>
        <rFont val="Helvetica"/>
      </rPr>
      <t>Payslip / Remittance</t>
    </r>
    <r>
      <rPr>
        <sz val="10"/>
        <rFont val="Helvetica"/>
      </rPr>
      <t xml:space="preserve">
- Paid by Payroll: Your payslip is available online.
- Paid by Accounts Payable: Your remittance will be emailed to you</t>
    </r>
  </si>
  <si>
    <t>Home University Name*</t>
  </si>
  <si>
    <t>Name of School and Contact Person within the University of Galway*</t>
  </si>
  <si>
    <t>Registered Email Address (Home University)*</t>
  </si>
  <si>
    <t xml:space="preserve">(Q.1) Are you a resident in Republic of Ireland for Tax purposes?* </t>
  </si>
  <si>
    <t>(Q.2) Did you travel to Republic of Ireland to perform any work-related duties or tasks?*</t>
  </si>
  <si>
    <t>(Q.3) If you're not a tax resident of the Republic of Ireland, do you have an Irish PPS number?*</t>
  </si>
  <si>
    <t>(Q.4)  Have you been paid by the University of Galway Payroll Office before?*</t>
  </si>
  <si>
    <t>(Q.5) If YES to Q.4, please provide your unique University of Galway payroll ID number. This is essential for Payroll (Timesheet Bureau) payment processing*</t>
  </si>
  <si>
    <t xml:space="preserve">(Q.6) Please confirm if any of your personal details have changed since your last payment. This includes but is not limited to changes in address, contact information, or banking details*	</t>
  </si>
  <si>
    <t>Yes (Answer Q.5)</t>
  </si>
  <si>
    <t>No (Skip Q.5 and go to step 3)</t>
  </si>
  <si>
    <t>No (Skip Q.3 - Go to Step 3)</t>
  </si>
  <si>
    <t>No (Skip Q.3 to Q.5 - Go to Step 3)</t>
  </si>
  <si>
    <t>Please refer to the email communication received from the HR team for instructions on how to activate your account and access payslips.</t>
  </si>
  <si>
    <t>Getting Started</t>
  </si>
  <si>
    <r>
      <t xml:space="preserve">If an individual has a personal public service number (PPSN), they may be able to reduce the level of taxation deducted at source by offsetting against tax credits, etc. Guidance on how to apply for an Irish PPSN is outlined </t>
    </r>
    <r>
      <rPr>
        <u/>
        <sz val="10"/>
        <color rgb="FF1C31CE"/>
        <rFont val="Helvetica"/>
      </rPr>
      <t>here</t>
    </r>
    <r>
      <rPr>
        <sz val="10"/>
        <color rgb="FF0D0D0D"/>
        <rFont val="Helvetica"/>
      </rPr>
      <t>.</t>
    </r>
  </si>
  <si>
    <r>
      <t>If an individual </t>
    </r>
    <r>
      <rPr>
        <u/>
        <sz val="10"/>
        <color rgb="FF1C31CE"/>
        <rFont val="Helvetica"/>
      </rPr>
      <t>does not have a PPSN</t>
    </r>
    <r>
      <rPr>
        <sz val="10"/>
        <color rgb="FF1C31CE"/>
        <rFont val="Helvetica"/>
      </rPr>
      <t>,</t>
    </r>
    <r>
      <rPr>
        <sz val="10"/>
        <color rgb="FF0D0D0D"/>
        <rFont val="Helvetica"/>
      </rPr>
      <t xml:space="preserve"> they must provide their name, permanent address and date of birth to the University to allow claims (fees and travel expenses) to be processed appropriately. It should be noted that emergency tax (currently, in 2024, 40%) will be applied to the element of one’s fee related to the time spent in the State.</t>
    </r>
  </si>
  <si>
    <r>
      <rPr>
        <b/>
        <sz val="10"/>
        <rFont val="Helvetica"/>
      </rPr>
      <t>Enhanced reporting requirements from 1 January 2024</t>
    </r>
    <r>
      <rPr>
        <sz val="10"/>
        <rFont val="Helvetica"/>
      </rPr>
      <t xml:space="preserve">
Finance Act 2022 introduced Section 897C which will require employers to report details of certain payments made to employees and directors. Reporting the details of these payments will commence on 1 January 2024.</t>
    </r>
  </si>
  <si>
    <t>An employee may claim a KM rate if in line with policy QA303. The rate covers petrol/diesel, motor insurance for business use and other overheads where they use their own private car for business journeys and no suitable public transport is available within Ireland. An explanation for using their own transport must be provided with their claim. The KM rate can only be claimed for business journeys within Ireland. </t>
  </si>
  <si>
    <r>
      <rPr>
        <b/>
        <sz val="10"/>
        <rFont val="Helvetica"/>
      </rPr>
      <t>Overnight Allowance:</t>
    </r>
    <r>
      <rPr>
        <sz val="10"/>
        <rFont val="Helvetica"/>
      </rPr>
      <t xml:space="preserve">
- Covers up to 24 hours from departure time, plus an additional 5 hours i.e. 29 hours. 
- Applicable for absences over 100 km (62.5 miles) from the claimant's home or normal place of work.
- Includes accommodation, and three meals.
- Galway Overnight Allowance:
•	 Until 13th December 2023: €167
•	 From 14th December 2023: €195
•	 Costs outside those values must be taxed via payroll.</t>
    </r>
  </si>
  <si>
    <r>
      <rPr>
        <b/>
        <sz val="10"/>
        <rFont val="Helvetica"/>
      </rPr>
      <t>Daily Allowance (more than 5 hours):</t>
    </r>
    <r>
      <rPr>
        <sz val="10"/>
        <rFont val="Helvetica"/>
      </rPr>
      <t xml:space="preserve">
- The 5-hour rate is designed to cover the staff member's daily expenses for meals and drinks when away on a business trip for more than five and less than ten hours.
- Applicable for absences is more than 8 km (5 miles) from the claimant's home or normal place of work.
- Galway Up to 5 Horus Daily Allowance Rates:
•	 Until 13th December 2023: €16.29
•	 From 14th December 2023: €17.92
</t>
    </r>
  </si>
  <si>
    <r>
      <rPr>
        <b/>
        <sz val="10"/>
        <color theme="1"/>
        <rFont val="Helvetica"/>
      </rPr>
      <t>Daily Allowance (more than 10 hours):</t>
    </r>
    <r>
      <rPr>
        <sz val="10"/>
        <color theme="1"/>
        <rFont val="Helvetica"/>
      </rPr>
      <t xml:space="preserve">
- The 10-hour rate is designed to cover the staff member's daily expenses for meals and drinks when away on a business trip for more than ten hours and the staff member did not pay for accommodation.
- Applicable for absences is more than 8 km (5 miles) from the claimant's home or normal place of work.
-Up to 10 Horus Daily Allowance Rates:
•	 Until 13th December 2023: €39.08
•	 From 14th December 2023: €42.99
</t>
    </r>
  </si>
  <si>
    <t>Instructions</t>
  </si>
  <si>
    <t>Expenses</t>
  </si>
  <si>
    <t>Type of Work &amp; Description*</t>
  </si>
  <si>
    <t>Male</t>
  </si>
  <si>
    <t>Female</t>
  </si>
  <si>
    <t>Prefer not to say</t>
  </si>
  <si>
    <t>Not providing a PPSN and registering the University of Galway as your employer with the Irish Revenue will lead to emergency tax (currently at 40%) being applied to the portion of the fee related to time spent in the Republic of Ireland.</t>
  </si>
  <si>
    <t>Meals (Receipted) instead of using subsistence unvouched rates (see QA302 Policy)</t>
  </si>
  <si>
    <t>3 Nights</t>
  </si>
  <si>
    <t>2 Nights</t>
  </si>
  <si>
    <t>1 Night</t>
  </si>
  <si>
    <t>Accommodation: Number of Nights Stayed</t>
  </si>
  <si>
    <t>Original receipts, such as VAT receipts, are mandatory for submission (as per QA302). Credit card slips and booking confirmations are not accepted</t>
  </si>
  <si>
    <t>Go to step 6</t>
  </si>
  <si>
    <t>Please provide the time in 'hh:mm' format using the 24-hour clock (e.g., 9:15, 19:35).</t>
  </si>
  <si>
    <t>Please select the claim’s academic year*</t>
  </si>
  <si>
    <t>No personal Travel</t>
  </si>
  <si>
    <t xml:space="preserve"> [ Include the departure point, the destination, the finishing point, the purpose of the journey ]</t>
  </si>
  <si>
    <t>As budget holder I am approving by submission to finance team</t>
  </si>
  <si>
    <t>As budget holder I am attaching to this request for payment:</t>
  </si>
  <si>
    <r>
      <t xml:space="preserve">The form is designed with validations to assist you and ensure that all required details are provided. You can only edit fields that are unlocked (white boxes). </t>
    </r>
    <r>
      <rPr>
        <b/>
        <sz val="10.5"/>
        <rFont val="Helvetica"/>
      </rPr>
      <t>Required fields are denoted by an asterisk (*).</t>
    </r>
    <r>
      <rPr>
        <sz val="10.5"/>
        <rFont val="Helvetica"/>
      </rPr>
      <t xml:space="preserve"> Please carefully read each question and message, as this will help resolve any issues or queries efficiently.</t>
    </r>
  </si>
  <si>
    <r>
      <t>Expenses</t>
    </r>
    <r>
      <rPr>
        <b/>
        <sz val="11"/>
        <color theme="0"/>
        <rFont val="Helvetica"/>
      </rPr>
      <t xml:space="preserve"> tab</t>
    </r>
  </si>
  <si>
    <r>
      <t>Instructions</t>
    </r>
    <r>
      <rPr>
        <b/>
        <sz val="11"/>
        <color theme="0"/>
        <rFont val="Helvetica"/>
      </rPr>
      <t xml:space="preserve"> tab</t>
    </r>
  </si>
  <si>
    <t>Other - please detail in email body dates &amp; reasons for late submission(s)</t>
  </si>
  <si>
    <t>If you're receiving payment via Accounts Payable or if this is your first setup by the University of Galway HR department, please complete step 3 in its entirety. 
Step 3 includes submitting all required information for payment processing.</t>
  </si>
  <si>
    <t>Note: Our HR/Payroll system does not support customizing bank file names. The name associated with your profile will be used as the name for the bank file.</t>
  </si>
  <si>
    <t>Refer to our 'Bank Account Details' page</t>
  </si>
  <si>
    <t>We have experienced difficulties with international transfers to USA Credit Union previously. Could you please confirm if your bank accepts international transfers?</t>
  </si>
  <si>
    <t>Fee Grand Total (EURO)</t>
  </si>
  <si>
    <t>(QA303 2.1 No public transport, equal or greater expense, loss of significant time)</t>
  </si>
  <si>
    <t>QA303 Sustainable Travel policy addresses the use of personal transport, could you explain why public transportation was not utilized in your case?*</t>
  </si>
  <si>
    <r>
      <t xml:space="preserve">Pay Code 
</t>
    </r>
    <r>
      <rPr>
        <sz val="8"/>
        <rFont val="Helvetica"/>
      </rPr>
      <t>(For Payroll Use Only)</t>
    </r>
  </si>
  <si>
    <r>
      <t xml:space="preserve">Date Travel Commenced
</t>
    </r>
    <r>
      <rPr>
        <sz val="8"/>
        <color rgb="FF002060"/>
        <rFont val="Helvetica"/>
      </rPr>
      <t>(DD-MM-YYYY)</t>
    </r>
  </si>
  <si>
    <t>Examples of Expenses below:</t>
  </si>
  <si>
    <t>Revenue Subcategory for ERR Submission</t>
  </si>
  <si>
    <t>Requested By:*</t>
  </si>
  <si>
    <t>Authorised By (Budget Holder):*</t>
  </si>
  <si>
    <t>Cost Centre:*</t>
  </si>
  <si>
    <t>Date Authorised:*</t>
  </si>
  <si>
    <r>
      <t xml:space="preserve">1)       Approval as budget holder or delegate for late submission of this </t>
    </r>
    <r>
      <rPr>
        <b/>
        <sz val="11.5"/>
        <rFont val="Helvetica"/>
      </rPr>
      <t>expense free claim</t>
    </r>
  </si>
  <si>
    <t>As the budget holder or delegate of the cost centre, I am attaching the following to this request for payment:</t>
  </si>
  <si>
    <t>As the budget holder or delegate of the cost centre, I am approving by submission to the finance team:</t>
  </si>
  <si>
    <r>
      <rPr>
        <b/>
        <sz val="10"/>
        <rFont val="Helvetica"/>
      </rPr>
      <t xml:space="preserve">For Tax Residents: 
</t>
    </r>
    <r>
      <rPr>
        <sz val="10"/>
        <rFont val="Helvetica"/>
      </rPr>
      <t xml:space="preserve">- You should already have a PPS number, which must be provided on this form in Step 3. You will be taxed in the Republic of Ireland for the full fee, and payment will be processed by payroll.                                 </t>
    </r>
  </si>
  <si>
    <r>
      <rPr>
        <b/>
        <sz val="10"/>
        <rFont val="Helvetica"/>
      </rPr>
      <t>For Non-Tax Residents:</t>
    </r>
    <r>
      <rPr>
        <sz val="10"/>
        <rFont val="Helvetica"/>
      </rPr>
      <t xml:space="preserve">
- If you do not have an Irish PPS number, leave this field blank. If you traveled to the Republic of Ireland for this work, you may want to apply for a PPS number to avoid paying the higher rate of tax. Please click on the link "Guidance for non-tax residents," which provides information on taxation without a PPSN and how to apply for an Irish PPSN.</t>
    </r>
  </si>
  <si>
    <r>
      <rPr>
        <b/>
        <sz val="10"/>
        <rFont val="Helvetica"/>
      </rPr>
      <t>PPS Number</t>
    </r>
    <r>
      <rPr>
        <sz val="10"/>
        <rFont val="Helvetica"/>
      </rPr>
      <t xml:space="preserve">
Not providing a PPSN and registering the University of Galway as your employer with the Irish Revenue will lead to emergency tax (currently at 40%) being applied to the portion of the fee related to time spent in the Republic of Ireland.</t>
    </r>
  </si>
  <si>
    <r>
      <rPr>
        <b/>
        <sz val="10"/>
        <rFont val="Helvetica"/>
      </rPr>
      <t>PRSI Class:</t>
    </r>
    <r>
      <rPr>
        <sz val="10"/>
        <rFont val="Helvetica"/>
      </rPr>
      <t xml:space="preserve">
- Relevant only for Irish tax residents or non-Irish tax residents working in Ireland
- PRSI depends on each individuals circumstances
- </t>
    </r>
    <r>
      <rPr>
        <b/>
        <sz val="10"/>
        <rFont val="Helvetica"/>
      </rPr>
      <t>Class M</t>
    </r>
    <r>
      <rPr>
        <sz val="10"/>
        <rFont val="Helvetica"/>
      </rPr>
      <t xml:space="preserve"> for </t>
    </r>
    <r>
      <rPr>
        <sz val="10"/>
        <color rgb="FF002060"/>
        <rFont val="Helvetica"/>
      </rPr>
      <t>non-tax residents with Irish income less than 5% of total worldwide income</t>
    </r>
    <r>
      <rPr>
        <sz val="10"/>
        <rFont val="Helvetica"/>
      </rPr>
      <t xml:space="preserve">
- </t>
    </r>
    <r>
      <rPr>
        <b/>
        <sz val="10"/>
        <rFont val="Helvetica"/>
      </rPr>
      <t>Class A1</t>
    </r>
    <r>
      <rPr>
        <sz val="10"/>
        <rFont val="Helvetica"/>
      </rPr>
      <t xml:space="preserve"> is the primary class for Irish residents
- </t>
    </r>
    <r>
      <rPr>
        <b/>
        <sz val="10"/>
        <rFont val="Helvetica"/>
      </rPr>
      <t>Class J</t>
    </r>
    <r>
      <rPr>
        <sz val="10"/>
        <rFont val="Helvetica"/>
      </rPr>
      <t xml:space="preserve"> applies if main employment is with another Irish public sector entity </t>
    </r>
    <r>
      <rPr>
        <sz val="9"/>
        <rFont val="Helvetica"/>
      </rPr>
      <t>and your PRSI class with that employer is D,B,C or H</t>
    </r>
  </si>
  <si>
    <r>
      <rPr>
        <b/>
        <sz val="10"/>
        <color theme="1"/>
        <rFont val="Helvetica"/>
      </rPr>
      <t>Bank Details:
-</t>
    </r>
    <r>
      <rPr>
        <sz val="10"/>
        <color theme="1"/>
        <rFont val="Helvetica"/>
      </rPr>
      <t xml:space="preserve"> Note: Our HR/Payroll system does not support customizing bank file names. The name associated with your profile will be used as the name for the bank file.</t>
    </r>
    <r>
      <rPr>
        <b/>
        <sz val="10"/>
        <color theme="1"/>
        <rFont val="Helvetica"/>
      </rPr>
      <t xml:space="preserve">
</t>
    </r>
    <r>
      <rPr>
        <sz val="10"/>
        <color theme="1"/>
        <rFont val="Helvetica"/>
      </rPr>
      <t>- Provide SEPA bank details for payment processing, including a BIC and IBAN.
- While Accounts Payable can process payments to non-SEPA bank accounts, the payroll process requires. 
SEPA bank details in Euro currency. 
- For non-SEPA bank accounts: Ensure your bank accepts international payments and check for any additional fees that could be deducted from your payment.</t>
    </r>
  </si>
  <si>
    <r>
      <rPr>
        <sz val="10"/>
        <rFont val="Helvetica"/>
      </rPr>
      <t>Reimbursement Limit: If you travel to the Republic of Ireland, you are entitled to claim reimbursement. However, reimbursements cannot exceed the rates applied by the University of Galway (refer to policies and '</t>
    </r>
    <r>
      <rPr>
        <u/>
        <sz val="10"/>
        <color rgb="FF1C31CE"/>
        <rFont val="Helvetica"/>
      </rPr>
      <t>Expenses</t>
    </r>
    <r>
      <rPr>
        <sz val="10"/>
        <rFont val="Helvetica"/>
      </rPr>
      <t>' tab for more details).</t>
    </r>
  </si>
  <si>
    <r>
      <rPr>
        <b/>
        <sz val="10"/>
        <color theme="1"/>
        <rFont val="Helvetica"/>
      </rPr>
      <t>Currency Conversion:</t>
    </r>
    <r>
      <rPr>
        <sz val="10"/>
        <color theme="1"/>
        <rFont val="Helvetica"/>
      </rPr>
      <t xml:space="preserve">
- If necessary, convert foreign currency receipts to Euros using XE currency converter.
- Enter the exchange rate or use 1.0 for Euro expenses.</t>
    </r>
  </si>
  <si>
    <r>
      <rPr>
        <b/>
        <sz val="10"/>
        <rFont val="Helvetica"/>
      </rPr>
      <t xml:space="preserve">Motor Insurance: </t>
    </r>
    <r>
      <rPr>
        <sz val="10"/>
        <rFont val="Helvetica"/>
      </rPr>
      <t>Claimants are responsible for ensuring that they have adequate business motor insurance in place which indemnifies the University against all claims arising, while using private transport, on University business. The University cannot accept liability for any loss or damage resulting from the use of privately-owned transport on University business.</t>
    </r>
  </si>
  <si>
    <r>
      <rPr>
        <b/>
        <sz val="11"/>
        <color rgb="FF1C31CE"/>
        <rFont val="Helvetica"/>
      </rPr>
      <t xml:space="preserve"> '</t>
    </r>
    <r>
      <rPr>
        <b/>
        <u/>
        <sz val="11"/>
        <color rgb="FF1C31CE"/>
        <rFont val="Helvetica"/>
      </rPr>
      <t>Expenses</t>
    </r>
    <r>
      <rPr>
        <b/>
        <sz val="11"/>
        <color rgb="FF1C31CE"/>
        <rFont val="Helvetica"/>
      </rPr>
      <t>' tab</t>
    </r>
  </si>
  <si>
    <r>
      <rPr>
        <b/>
        <sz val="11"/>
        <color rgb="FF1C31CE"/>
        <rFont val="Helvetica"/>
      </rPr>
      <t xml:space="preserve"> '</t>
    </r>
    <r>
      <rPr>
        <b/>
        <u/>
        <sz val="11"/>
        <color rgb="FF1C31CE"/>
        <rFont val="Helvetica"/>
      </rPr>
      <t>Timesheet - Bileog ama</t>
    </r>
    <r>
      <rPr>
        <b/>
        <sz val="11"/>
        <color rgb="FF1C31CE"/>
        <rFont val="Helvetica"/>
      </rPr>
      <t>' tab</t>
    </r>
  </si>
  <si>
    <r>
      <rPr>
        <b/>
        <sz val="11"/>
        <color rgb="FF1C31CE"/>
        <rFont val="Helvetica"/>
      </rPr>
      <t xml:space="preserve"> '</t>
    </r>
    <r>
      <rPr>
        <b/>
        <u/>
        <sz val="11"/>
        <color rgb="FF1C31CE"/>
        <rFont val="Helvetica"/>
      </rPr>
      <t>Instructions</t>
    </r>
    <r>
      <rPr>
        <b/>
        <sz val="11"/>
        <color rgb="FF1C31CE"/>
        <rFont val="Helvetica"/>
      </rPr>
      <t>' tab</t>
    </r>
  </si>
  <si>
    <t>Yes (Answer Q.5 &amp; Q.6)</t>
  </si>
  <si>
    <t>GUEST LECTURER / SUBJECT SPECIALIST PAYMENT FORM (V7)</t>
  </si>
  <si>
    <t>GUEST LECTURER / SUBJECT SPECIALIST  → CLAIMANT</t>
  </si>
  <si>
    <t>Step 1: Guest Lecturer / Subject Specialist, please provide the below details:</t>
  </si>
  <si>
    <t>Guest Lecturer / Subject Specialist Name*</t>
  </si>
  <si>
    <t>Guest Lecturer / Subject Specialist Payroll ID Number*</t>
  </si>
  <si>
    <t>Step 3: Guest Lecturer / Subject Specialist, please enter accurate personal and banking information below</t>
  </si>
  <si>
    <t>Note: The name of the Account Holder must match the name of the Guest Lecturer / Subject Specialist as listed under the Personal Details section.</t>
  </si>
  <si>
    <t>I confirm that I have read and understand QA302_3_4 Sustainable Travel Policy*</t>
  </si>
  <si>
    <t>Guest Lecturer / Subject Specialist, please enter the number of days worked (Whole number input required, e.g. 1)*</t>
  </si>
  <si>
    <r>
      <rPr>
        <b/>
        <sz val="11"/>
        <color rgb="FFC00000"/>
        <rFont val="Helvetica"/>
      </rPr>
      <t>Please start from Step 1 and proceed sequentially to Step 6.</t>
    </r>
    <r>
      <rPr>
        <sz val="11"/>
        <color theme="1"/>
        <rFont val="Helvetica"/>
      </rPr>
      <t xml:space="preserve"> Once all steps are completed, please email your timesheet and relevant travel receipts if applicable for approval to the relevant school.</t>
    </r>
  </si>
  <si>
    <t>Please start from Step 1 and proceed sequentially to Step 6. Once all steps are completed, please email your timesheet and relevant travel receipts if applicable for approval to the relevant school.</t>
  </si>
  <si>
    <t xml:space="preserve">PAYROLL AND ACCOUNTS PAYABLE PROCESSING OVERVIEW FOR GUEST LECTURER / SUBJECT SPECIALIST </t>
  </si>
  <si>
    <t>Responsible for processing claims for Guest Lecturer / Subject Specialist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t>
  </si>
  <si>
    <t>Step 2: Guest Lecturer / Subject Specialist, please answer below questions to determine the correct payment process</t>
  </si>
  <si>
    <t>Step 4: Guest Lecturer / Subject Specialist Detail of Work Undertaken</t>
  </si>
  <si>
    <t>Could you please provide the purpose of your recent trip as Subject Specialist?*</t>
  </si>
  <si>
    <t>I confirm the primary purpose of this claim was to act as an Subject Specialist, that any personal aspect to this trip did not result in additional costs to this expenses claim and that I will retain documentary evidence of the same*</t>
  </si>
  <si>
    <t>Reimbursement Policy for Subject Specialist
Subject Specialist visiting the University of Galway are entitled to reimbursement for accommodation and subsistence expenses upon submission of itemized vouched receipts.
Maximum Reimbursement Rates for Overnight Stay (Reimbursement includes accommodation and three meals per day.)
Until December 13th, 2023: €167 per 24 hours
From December 14th, 2023, onwards: €195 per 24 hours
Daytime Rates (Over 10 Hours)
Until December 13th, 2023: €39.08 (Covers 2 meals: lunch + main meal, paid by claimant)
From December 14th, 2023, onwards: €42.99 (Covers 2 meals: lunch + main meal, paid by claimant)
Daytime Rates (Over 5 Hours)
Until December 13th, 2023: €16.29 (Covers 1 meal: lunch/main meal, paid by claimant)
From December 14th, 2023, onwards: €17.26 (Covers 1 meal: lunch/main meal, paid by claimant)
Scope of Reimbursement
Reimbursement is limited to expenses essential for work as Subject Specialist. Expenses outside this scope cannot be claimed. Please note that a credit/debit card receipt is not sufficient by itself.
Diligence and Avoiding Double Claims
Subject Specialistmust ensure that their claims do not exceed actual costs and avoid double claiming, such as attempting to claim for meals already included in hotel bills.</t>
  </si>
  <si>
    <t>For Warning Message</t>
  </si>
  <si>
    <t>Q.1</t>
  </si>
  <si>
    <t>✓ Proceed with the form</t>
  </si>
  <si>
    <t>Please do not proceed with this form. Contact us for further assistance</t>
  </si>
  <si>
    <r>
      <rPr>
        <b/>
        <sz val="11"/>
        <color theme="1"/>
        <rFont val="Franklin Gothic Book"/>
        <family val="2"/>
        <scheme val="minor"/>
      </rPr>
      <t>Subject Specialist:</t>
    </r>
    <r>
      <rPr>
        <sz val="11"/>
        <color theme="1"/>
        <rFont val="Franklin Gothic Book"/>
        <family val="2"/>
        <scheme val="minor"/>
      </rPr>
      <t xml:space="preserve">
Subject Specialists are individuals who are invited on an exceptional basis </t>
    </r>
    <r>
      <rPr>
        <u/>
        <sz val="11"/>
        <color theme="1"/>
        <rFont val="Franklin Gothic Book"/>
        <family val="2"/>
        <scheme val="minor"/>
      </rPr>
      <t>(not expected to return again)</t>
    </r>
    <r>
      <rPr>
        <sz val="11"/>
        <color theme="1"/>
        <rFont val="Franklin Gothic Book"/>
        <family val="2"/>
        <scheme val="minor"/>
      </rPr>
      <t xml:space="preserve"> to speak to a group of University staff (lecturers/ researchers) or students on a complex/specialist topic that would be viewed as new or ground-breaking that may be tangentially related to a subject that is taught on an existing academic or research programme. It would not entail lecturing on a module of an existing University programme. These individuals would generally be non-Irish resident/ domiciled. </t>
    </r>
  </si>
  <si>
    <r>
      <rPr>
        <b/>
        <sz val="11"/>
        <color theme="1"/>
        <rFont val="Franklin Gothic Book"/>
        <family val="2"/>
        <scheme val="minor"/>
      </rPr>
      <t>Guest Lecturer:</t>
    </r>
    <r>
      <rPr>
        <sz val="11"/>
        <color theme="1"/>
        <rFont val="Franklin Gothic Book"/>
        <family val="2"/>
        <scheme val="minor"/>
      </rPr>
      <t xml:space="preserve"> 
An individual who is invited to give a lecture / talk / seminar on a module of an existing academic programme in the University on an exceptional basis </t>
    </r>
    <r>
      <rPr>
        <u/>
        <sz val="11"/>
        <color theme="1"/>
        <rFont val="Franklin Gothic Book"/>
        <family val="2"/>
        <scheme val="minor"/>
      </rPr>
      <t>(not expected to return again)</t>
    </r>
    <r>
      <rPr>
        <sz val="11"/>
        <color theme="1"/>
        <rFont val="Franklin Gothic Book"/>
        <family val="2"/>
        <scheme val="minor"/>
      </rPr>
      <t xml:space="preserve">. </t>
    </r>
  </si>
  <si>
    <t>.</t>
  </si>
  <si>
    <t xml:space="preserve"> Yes</t>
  </si>
  <si>
    <r>
      <rPr>
        <b/>
        <sz val="11"/>
        <color theme="1"/>
        <rFont val="Franklin Gothic Book"/>
        <family val="2"/>
        <scheme val="minor"/>
      </rPr>
      <t>Teaching Support Staff (TSS):</t>
    </r>
    <r>
      <rPr>
        <sz val="11"/>
        <color theme="1"/>
        <rFont val="Franklin Gothic Book"/>
        <family val="2"/>
        <scheme val="minor"/>
      </rPr>
      <t xml:space="preserve"> 
(Refer to HR policy QA106 &amp; QA107)
Individual hired to provide teaching to University of Galway students as per HR policy.
This teaching can be for one day or more and is on a module of an exisiting programme which will contribute to students assignments/exams.</t>
    </r>
  </si>
  <si>
    <t>Teaching Support Staff (TSS) can't be paid on this form. Your line manager will need to follow HR policy</t>
  </si>
  <si>
    <t>Q.2</t>
  </si>
  <si>
    <t>No other employment at University of Galway while carrying out this work</t>
  </si>
  <si>
    <t>Q.3</t>
  </si>
  <si>
    <t>Yes (Skip Q.4 &amp; Q.5 and Answer Q.6)</t>
  </si>
  <si>
    <t>No (Answer Q.4)</t>
  </si>
  <si>
    <t>Q.4</t>
  </si>
  <si>
    <t>No (Skip Q.5 and answer Q.6)</t>
  </si>
  <si>
    <t>Q.5</t>
  </si>
  <si>
    <t>Yes (Answer Q.6)</t>
  </si>
  <si>
    <t>No (I don't wish to apply for a PPSN - Answer Q.6)</t>
  </si>
  <si>
    <t>Q.6</t>
  </si>
  <si>
    <t>Yes (Answer Q.7)</t>
  </si>
  <si>
    <t>q.7</t>
  </si>
  <si>
    <t>Q.8</t>
  </si>
  <si>
    <t>No - Skip to step 3 as no changes to my personal and bank details</t>
  </si>
  <si>
    <t>Total should = 7</t>
  </si>
  <si>
    <t>Description of Work</t>
  </si>
  <si>
    <t>Payroll Code</t>
  </si>
  <si>
    <t>AP GL Code</t>
  </si>
  <si>
    <t>Code for Timesheet</t>
  </si>
  <si>
    <t>Guest Lecturer/Speaker Taxable Fee for work done in Ireland</t>
  </si>
  <si>
    <t>GL 2189</t>
  </si>
  <si>
    <t>Guest Lecturer/Speaker Non-Taxable Fee for work done outside of Ireland</t>
  </si>
  <si>
    <t>Subject Specialist Taxable Fee for work done in Ireland</t>
  </si>
  <si>
    <t>Subject Specialist Non-Taxable Fee for work done outside of Ireland</t>
  </si>
  <si>
    <t>Class M1 (If your Irish income is less than 5% of your total worldwide income)</t>
  </si>
  <si>
    <t>Class A1 (If Class M1 or Class J1 are not applicable)</t>
  </si>
  <si>
    <t>Class J1 (If you are 66 or over; or your PRSI Class is B, C, D or H in your main employment)</t>
  </si>
  <si>
    <r>
      <t xml:space="preserve">Type of Work (category) </t>
    </r>
    <r>
      <rPr>
        <sz val="9"/>
        <rFont val="Arial"/>
        <family val="2"/>
      </rPr>
      <t>(see note 7 at the end of the form)</t>
    </r>
  </si>
  <si>
    <t>Guest Lecturer or Speaker - Once off invite (218)</t>
  </si>
  <si>
    <t>Subject Specialist speaking about a new topic or ground-breaking topic (219)</t>
  </si>
  <si>
    <t>Before engaging any individual's services, it's essential for budget-holders to discern between employees and self-employed individuals based on the nature of the engagement, rather than relying solely on the usual status of the person or business. This understanding is crucial for effective service engagement.</t>
  </si>
  <si>
    <t>Please provide any additional information related to the programme, subject, talk, or seminar you presented. Additionally, specify the following:
Audience: Were your attendees students or staff?
Number of Attendees: Provide an approximate count.</t>
  </si>
  <si>
    <t>Payment requests must be submitted within three months of the work date to ensure timely processing before the end of the academic cycle. 
- Late submissions for Subject Specialists that include expenses will only be considered with written justification and approval from the College UMT, as per QA302 Sustainable Travel Policy. 
- For other claims without expenses, please include the reason for the late submission in your email.</t>
  </si>
  <si>
    <t>Employee vs. Self-Employed Checklist</t>
  </si>
  <si>
    <t>A Concise Guide - Employed Versus Self Employed - University of Galway</t>
  </si>
  <si>
    <t>PLEASE USE THIS FORM FOR THE FOLLOWING SCENARIOS:</t>
  </si>
  <si>
    <t>Please provide the title of the event and its date*</t>
  </si>
  <si>
    <t>Please specify the location where the event took place*</t>
  </si>
  <si>
    <t>Please provide the name of the School and your Contact Person within the University of Galway*</t>
  </si>
  <si>
    <t>Please select the academic year for which the claim is being submitted</t>
  </si>
  <si>
    <t>Please provide any additional information related to the programme, subject, talk, or seminar you presented*
Additionally, specify the following:
- Audience: Were your attendees students or staff?
- Number of Attendees: Provide an approximate count</t>
  </si>
  <si>
    <t>IMPORTANT NOTICE FOR THE UNIVERSITY OF GALWAY BUDGET HOLDERS ENGAGING INDIVIDUAL SERVICES</t>
  </si>
  <si>
    <t>Review:</t>
  </si>
  <si>
    <t>I confirm that hired individuals should be treated as employee*</t>
  </si>
  <si>
    <t>I confirm that I have reviewed the provided Employee vs. Self-Employed checklist before engaging the individual*</t>
  </si>
  <si>
    <r>
      <rPr>
        <b/>
        <sz val="11"/>
        <color theme="1"/>
        <rFont val="Franklin Gothic Book"/>
        <family val="2"/>
        <scheme val="minor"/>
      </rPr>
      <t xml:space="preserve">This request will be paid by the </t>
    </r>
    <r>
      <rPr>
        <b/>
        <u/>
        <sz val="12"/>
        <color theme="1"/>
        <rFont val="Franklin Gothic Book"/>
        <family val="2"/>
        <scheme val="minor"/>
      </rPr>
      <t>Payroll Office (Timesheets Bureau team)</t>
    </r>
    <r>
      <rPr>
        <b/>
        <sz val="12"/>
        <color theme="1"/>
        <rFont val="Franklin Gothic Book"/>
        <family val="2"/>
        <scheme val="minor"/>
      </rPr>
      <t>.</t>
    </r>
    <r>
      <rPr>
        <b/>
        <u/>
        <sz val="12"/>
        <color theme="1"/>
        <rFont val="Franklin Gothic Book"/>
        <family val="2"/>
        <scheme val="minor"/>
      </rPr>
      <t xml:space="preserve">
</t>
    </r>
    <r>
      <rPr>
        <sz val="12"/>
        <color theme="1"/>
        <rFont val="Franklin Gothic Book"/>
        <family val="2"/>
        <scheme val="minor"/>
      </rPr>
      <t>Please proceed to the next step and ensure the details entered on this form are accurate to avoid any delay with your payment</t>
    </r>
  </si>
  <si>
    <t>Please complete step 3 to determine the correct payment process (Accounts Payable or Payroll Office (Timesheets Bureau team))</t>
  </si>
  <si>
    <t>Responsible for processing claims for Guest Lecturer / Subject Specialist who:
• Travel to Ireland for work duties, or
• Are Irish tax residents and possess a PPS number.
Payments made to these individuals are subject to taxation, and only Subject Specialists are eligible to claim expenses according to QA302_3_4 Sustainable Travel Policy.
Furthermore, individuals may be able to offset any taxes deducted on these claims against their overall tax liability in their country of tax residence.</t>
  </si>
  <si>
    <t>If PRSI class is not specified, our default setting will be A1</t>
  </si>
  <si>
    <t>This field will be automatically populated based on the information provided in Q.7, step 2</t>
  </si>
  <si>
    <t>Please ensure Step 3 is filled out completely if you will be paid by Accounts Payable or if this is your first time being processed by Payroll (Timesheets Bureau)</t>
  </si>
  <si>
    <t>Q.7. If YES to Q.6, please provide your unique University of Galway payroll ID number. This is essential for payment processing.*</t>
  </si>
  <si>
    <t>Q.5. If you're not a tax resident of the Republic of Ireland, do you have an Irish PPS number?*</t>
  </si>
  <si>
    <t>Q.1. To determine the correct payment process please select which option best describes your work?*</t>
  </si>
  <si>
    <t>Please complete step 1 - 2 to determine the correct payment process (Accounts Payable or Payroll (Timesheets Bureau))</t>
  </si>
  <si>
    <t>Amount (Euro)</t>
  </si>
  <si>
    <t xml:space="preserve">Description of Work </t>
  </si>
  <si>
    <t>(DD-MMM-YY)</t>
  </si>
  <si>
    <t>Please ensure the details entered on this form are accurate to avoid any delay with your payment. 
This request will be paid by Payroll (Timesheets Bureau)</t>
  </si>
  <si>
    <t>Please ensure the details entered on this form are accurate to avoid any delay with your payment. 
This request will be paid by Accounts Payable Office</t>
  </si>
  <si>
    <t>How to apply for a PPSN</t>
  </si>
  <si>
    <t>IRISH TAX DETAILS*</t>
  </si>
  <si>
    <t>PERSONAL DETAILS*</t>
  </si>
  <si>
    <r>
      <t xml:space="preserve">Bank Swift/BIC*
</t>
    </r>
    <r>
      <rPr>
        <sz val="7"/>
        <color rgb="FF002060"/>
        <rFont val="Helvetica"/>
      </rPr>
      <t>(8-11 characters)</t>
    </r>
  </si>
  <si>
    <t>Select Type of Work (category)*</t>
  </si>
  <si>
    <t>Start Date of employment*</t>
  </si>
  <si>
    <t>End Date of employment*</t>
  </si>
  <si>
    <t>Traveling Expenses Policy Overview - Campus Visitors - Subject Specialists</t>
  </si>
  <si>
    <r>
      <t xml:space="preserve"> - </t>
    </r>
    <r>
      <rPr>
        <b/>
        <sz val="12.5"/>
        <color theme="0"/>
        <rFont val="Helvetica"/>
      </rPr>
      <t>SUBJECT SPECIALIST</t>
    </r>
    <r>
      <rPr>
        <b/>
        <sz val="12"/>
        <color theme="0"/>
        <rFont val="Helvetica"/>
      </rPr>
      <t xml:space="preserve">: Invited to speak to University staff or students on a complex or groundbreaking topic, tangentially related to the current academic or research programme, not involving lecturing on existing modules. Typically non-Irish residents and not expected to return.
- </t>
    </r>
    <r>
      <rPr>
        <b/>
        <sz val="12.5"/>
        <color theme="0"/>
        <rFont val="Helvetica"/>
      </rPr>
      <t>GUEST LECTURER</t>
    </r>
    <r>
      <rPr>
        <b/>
        <sz val="12"/>
        <color theme="0"/>
        <rFont val="Helvetica"/>
      </rPr>
      <t xml:space="preserve">:  Invited to give a lecture, talk, or seminar on a specific module of an existing academic program at the University on an exceptional basis (not expected to return). </t>
    </r>
  </si>
  <si>
    <r>
      <rPr>
        <b/>
        <sz val="14"/>
        <color rgb="FFFF0000"/>
        <rFont val="Helvetica"/>
      </rPr>
      <t xml:space="preserve">THIS FORM IS EXCLUSIVELY FOR PAYMENTS TO GUEST LECTURERS AND SUBJECT SPECIALISTS </t>
    </r>
    <r>
      <rPr>
        <b/>
        <u/>
        <sz val="14"/>
        <color rgb="FFFF0000"/>
        <rFont val="Helvetica"/>
      </rPr>
      <t>FOR THEIR WORK</t>
    </r>
    <r>
      <rPr>
        <b/>
        <sz val="14"/>
        <color rgb="FFFF0000"/>
        <rFont val="Helvetica"/>
      </rPr>
      <t xml:space="preserve">.  
SUBJECT SPECIALISTS CAN CLAIM EXPENSES WITH ORIGINAL VOUCHED RECEIPTS ACCORDING TO POLICY QA302.
DO NOT USE THIS FORM FOR EXPENSES ONLY. 
FOR EXPENSE-ONLY CLAIMS, PLEASE USE THE </t>
    </r>
    <r>
      <rPr>
        <b/>
        <u/>
        <sz val="14"/>
        <color rgb="FF1C31CE"/>
        <rFont val="Helvetica"/>
      </rPr>
      <t>NON-STAFF EXPENSE CLAIM FORM</t>
    </r>
    <r>
      <rPr>
        <b/>
        <sz val="14"/>
        <color rgb="FFFF0000"/>
        <rFont val="Helvetica"/>
      </rPr>
      <t xml:space="preserve"> &amp; FOLLOW ACCOUNTS PAYABLE PROCEDURES</t>
    </r>
  </si>
  <si>
    <r>
      <t>Subject Specialists seeking reimbursement for travel and subsistence expenses incurred while traveling to the University of Galway should refer to the Traveling Expenses Policy Overview guidelines [</t>
    </r>
    <r>
      <rPr>
        <sz val="11"/>
        <color rgb="FF1C31CE"/>
        <rFont val="Helvetica"/>
      </rPr>
      <t>here</t>
    </r>
    <r>
      <rPr>
        <sz val="11"/>
        <rFont val="Helvetica"/>
      </rPr>
      <t xml:space="preserve">]. </t>
    </r>
  </si>
  <si>
    <r>
      <t xml:space="preserve">To qualify for tax-exempt travel and subsistence payments under </t>
    </r>
    <r>
      <rPr>
        <u/>
        <sz val="11"/>
        <color rgb="FF1C31CE"/>
        <rFont val="Helvetica"/>
      </rPr>
      <t>Section 195A</t>
    </r>
    <r>
      <rPr>
        <sz val="11"/>
        <rFont val="Helvetica"/>
      </rPr>
      <t>, the Subject Specialist must have no other duties at the University apart from their role as a Subject Specialist</t>
    </r>
  </si>
  <si>
    <t>This process is strictly a reimbursement process to Subject Specialists only. Please specify if trip expenses were self-funded or partially covered by your home or another university, and provide relevant contribution details*</t>
  </si>
  <si>
    <t>Subject Specialists: Please Enter Self-Funded Expenses in accordance with University of Galway Policies</t>
  </si>
  <si>
    <t>WHO DO I CONTACT IN RELATION TO THE FEE?</t>
  </si>
  <si>
    <t xml:space="preserve">Step 5: Subject Specialist Expenses if applicable (must be converted to Euro)  - Provide all receipts to the approver of this payment </t>
  </si>
  <si>
    <t>Please retain all valid travel receipts (original receipts required; credit card slips not acceptable) for auditing purposes. The approver will verify that all receipts are provided and compliant rules and policy listed below</t>
  </si>
  <si>
    <t xml:space="preserve">Traveling Expenses Policy Overview </t>
  </si>
  <si>
    <r>
      <rPr>
        <b/>
        <sz val="10"/>
        <color theme="1"/>
        <rFont val="Helvetica"/>
      </rPr>
      <t xml:space="preserve">University of Galway Reporting Requirements
Revenue Guidance: </t>
    </r>
    <r>
      <rPr>
        <sz val="10"/>
        <color theme="1"/>
        <rFont val="Helvetica"/>
      </rPr>
      <t>Travel and subsistence payments where an office holder or employee, in the performance of the duties of his/her office or employment, incurs expenses of travel and subsistence, such amounts can, subject to conditions, be reimbursed without deduction of PAYE, PRSI and USC. Guidance for this measure is available in TDM Part 05-01-06 Tax treatment of the reimbursement of expenses of travel and subsistence to office holders and employees.</t>
    </r>
  </si>
  <si>
    <r>
      <rPr>
        <b/>
        <sz val="10"/>
        <color theme="1"/>
        <rFont val="Helvetica"/>
      </rPr>
      <t xml:space="preserve">What do the University of Galway need to report? </t>
    </r>
    <r>
      <rPr>
        <sz val="10"/>
        <color theme="1"/>
        <rFont val="Helvetica"/>
      </rPr>
      <t xml:space="preserve">
The University of Galway must submit the following travel and subsistence items, including the date paid and the amount of each payment for:
- Travel vouched 
- Travel unvouched 
- Subsistence vouched</t>
    </r>
  </si>
  <si>
    <t>LINKS AND POLICIES RELATED TO  SUBJECT SPECIALISTS ROLE</t>
  </si>
  <si>
    <t>TRAVELING EXPENSES POLICY OVERVIEW FOR  SUBJECT SPECIALISTS</t>
  </si>
  <si>
    <t>I acknowledge my responsibility to settle all fees and expenses associated with this claim. I confirm that there are no remaining fees or expenses outstanding for this appointment/period*</t>
  </si>
  <si>
    <t>I understand that delays may occur if I am non-compliant with policies or fail to complete the mandatory sections of this form*</t>
  </si>
  <si>
    <t>I understand that additional approval from the College University of Galway Management Team (UMT) is required (QA302 sec 7.1.10a) for Subject Specialists' claims containing expenses submitted past the 3-month deadline.</t>
  </si>
  <si>
    <t>I acknowledge my responsibility to settle all fees and, if applicable, expenses associated with this claim as a Subject Specialist. I confirm that there are no remaining fees or expenses outstanding for this appointment/period*</t>
  </si>
  <si>
    <t>Please select the academic year for which the claim is being submitted*</t>
  </si>
  <si>
    <r>
      <rPr>
        <b/>
        <sz val="10.5"/>
        <color theme="1"/>
        <rFont val="Helvetica"/>
      </rPr>
      <t xml:space="preserve">I understand that additional approval from the College University of Galway Management Team (UMT) is required </t>
    </r>
    <r>
      <rPr>
        <i/>
        <sz val="9"/>
        <color theme="1"/>
        <rFont val="Helvetica"/>
      </rPr>
      <t>(QA302 sec 7.1.10a)</t>
    </r>
    <r>
      <rPr>
        <b/>
        <sz val="10.5"/>
        <color theme="1"/>
        <rFont val="Helvetica"/>
      </rPr>
      <t xml:space="preserve"> for Subject Specialists' claims containing expenses submitted past the 3-month deadline</t>
    </r>
    <r>
      <rPr>
        <sz val="10.5"/>
        <color theme="1"/>
        <rFont val="Helvetica"/>
      </rPr>
      <t>*</t>
    </r>
  </si>
  <si>
    <t>I understand that delays may occur if I am non-compliant with policies, processes, or if I fail to complete the mandatory sections of this form*</t>
  </si>
  <si>
    <t>No (Go to step 3)</t>
  </si>
  <si>
    <t>Q.8. If you answered YES to Q.6. and provided your Payroll ID (Q.7.), please confirm whether your personal details need to be updated since your last payment with Payroll.*</t>
  </si>
  <si>
    <r>
      <t xml:space="preserve">Guest Lecturer/Speaker Taxable Fee for </t>
    </r>
    <r>
      <rPr>
        <b/>
        <sz val="10"/>
        <color rgb="FF002060"/>
        <rFont val="Helvetica"/>
      </rPr>
      <t>work done in Ireland</t>
    </r>
  </si>
  <si>
    <r>
      <t xml:space="preserve">Subject Specialist Non-Taxable Fee for work done </t>
    </r>
    <r>
      <rPr>
        <b/>
        <sz val="10"/>
        <color rgb="FFC00000"/>
        <rFont val="Helvetica"/>
      </rPr>
      <t>outside of Ireland</t>
    </r>
  </si>
  <si>
    <t>Guest Lecturer / Speaker / Subject Specialist must submit the completed form to the School for approval. The Authoriser for the cost centre must then proceed to Step 7 and adhere to the Payment Authorisation Process</t>
  </si>
  <si>
    <r>
      <t xml:space="preserve">2)       Approval as a budget holder or delegate for </t>
    </r>
    <r>
      <rPr>
        <b/>
        <sz val="11.5"/>
        <rFont val="Helvetica"/>
      </rPr>
      <t>Subject Specialists'</t>
    </r>
    <r>
      <rPr>
        <sz val="11.5"/>
        <rFont val="Helvetica"/>
      </rPr>
      <t xml:space="preserve"> mileage claimed on this claim </t>
    </r>
  </si>
  <si>
    <r>
      <t xml:space="preserve">1)       Attached UMT approval for </t>
    </r>
    <r>
      <rPr>
        <b/>
        <sz val="11.5"/>
        <rFont val="Helvetica"/>
      </rPr>
      <t xml:space="preserve">Subject Specialists' </t>
    </r>
    <r>
      <rPr>
        <sz val="11.5"/>
        <rFont val="Helvetica"/>
      </rPr>
      <t xml:space="preserve">late submissions of claim </t>
    </r>
    <r>
      <rPr>
        <b/>
        <sz val="11.5"/>
        <rFont val="Helvetica"/>
      </rPr>
      <t xml:space="preserve">with expenses </t>
    </r>
  </si>
  <si>
    <r>
      <t xml:space="preserve">2)       Attached UMT approval for </t>
    </r>
    <r>
      <rPr>
        <b/>
        <sz val="11.5"/>
        <rFont val="Helvetica"/>
      </rPr>
      <t>Subject Specialists</t>
    </r>
    <r>
      <rPr>
        <sz val="11.5"/>
        <rFont val="Helvetica"/>
      </rPr>
      <t xml:space="preserve"> </t>
    </r>
    <r>
      <rPr>
        <b/>
        <sz val="11.5"/>
        <rFont val="Helvetica"/>
      </rPr>
      <t>non tax-free</t>
    </r>
    <r>
      <rPr>
        <sz val="11.5"/>
        <rFont val="Helvetica"/>
      </rPr>
      <t xml:space="preserve"> Travel &amp; Subsistence allowance</t>
    </r>
  </si>
  <si>
    <t>Subject Specialists: Expense types</t>
  </si>
  <si>
    <r>
      <rPr>
        <b/>
        <sz val="11"/>
        <color theme="1"/>
        <rFont val="Helvetica"/>
      </rPr>
      <t xml:space="preserve">If part of the fee is Taxable then the payment will be processed via payroll. </t>
    </r>
    <r>
      <rPr>
        <sz val="11"/>
        <color theme="1"/>
        <rFont val="Helvetica"/>
      </rPr>
      <t>Authoriser of the cost centre must ensure the form is complete in full, and accurate, Subject Specialists' travel receipts are provided, adhere to University T&amp;S policy and rates. Then email this form to be processed by payroll (timesheets bureau team).</t>
    </r>
  </si>
  <si>
    <r>
      <rPr>
        <b/>
        <sz val="11"/>
        <color theme="1"/>
        <rFont val="Helvetica"/>
      </rPr>
      <t>If there is no taxable fee then the payment will be processed via AP</t>
    </r>
    <r>
      <rPr>
        <sz val="11"/>
        <color theme="1"/>
        <rFont val="Helvetica"/>
      </rPr>
      <t>. Authoriser of the cost centre must ensure the form is complete in full, and accurate and email this form to be processed by accounts payable.</t>
    </r>
  </si>
  <si>
    <r>
      <t xml:space="preserve">Pay Code / GL Code 
</t>
    </r>
    <r>
      <rPr>
        <i/>
        <sz val="8"/>
        <color theme="0"/>
        <rFont val="Helvetica"/>
      </rPr>
      <t>(auto-populated based on selected work description)</t>
    </r>
  </si>
  <si>
    <r>
      <t>Single Date of work</t>
    </r>
    <r>
      <rPr>
        <b/>
        <sz val="11"/>
        <color theme="0"/>
        <rFont val="Helvetica"/>
      </rPr>
      <t xml:space="preserve"> 
</t>
    </r>
    <r>
      <rPr>
        <sz val="10"/>
        <color theme="0"/>
        <rFont val="Helvetica"/>
      </rPr>
      <t>(DD-MMM-YY)  
Do not enter a date range</t>
    </r>
  </si>
  <si>
    <t>! Late Submission Notice: If you are submitting a claim from a past academic period, kindly provide a reason for the delay within the body of your email</t>
  </si>
  <si>
    <t>Click here and select from dropdown list</t>
  </si>
  <si>
    <t>Please link with the HR Teaching Assistants team (hrta@universityofgalway.ie) in relation to the Guest Lecture/ Subject Specialist fee.</t>
  </si>
  <si>
    <t>Please link with the HR Teaching Assistants team in relation to the Guest Lecture/ Subject Specialist allowable fee</t>
  </si>
  <si>
    <t>Motor Travel Reimbursement: The reimbursement rate for motor travel within Republic of Ireland is 41.8 cents per kilometer. In all other cases, public transport should be used, as per QA302 policy.</t>
  </si>
  <si>
    <t>Are you self employed or an employee?</t>
  </si>
  <si>
    <r>
      <rPr>
        <b/>
        <sz val="10"/>
        <color rgb="FF0A6A53"/>
        <rFont val="Helvetica"/>
      </rPr>
      <t>For the calculation of mileage, please use Google Maps as this will provide the most efficient route to/from your destination, and is the method by which we will be completing our cross-checking.</t>
    </r>
    <r>
      <rPr>
        <sz val="10"/>
        <color rgb="FF0A6A53"/>
        <rFont val="Helvetica"/>
      </rPr>
      <t xml:space="preserve">
</t>
    </r>
    <r>
      <rPr>
        <b/>
        <sz val="10"/>
        <color rgb="FF0A6A53"/>
        <rFont val="Helvetica"/>
      </rPr>
      <t>If for any reason there are factors outside of your control which affect the travel route that Google Maps is providing (eg., roadworks, road closures, etc.), and you must take a different route, please provide this explanation in the email.</t>
    </r>
  </si>
  <si>
    <r>
      <rPr>
        <b/>
        <sz val="10"/>
        <color rgb="FF0D0D0D"/>
        <rFont val="Helvetica"/>
      </rPr>
      <t>Step 1:</t>
    </r>
    <r>
      <rPr>
        <sz val="10"/>
        <color rgb="FF0D0D0D"/>
        <rFont val="Helvetica"/>
      </rPr>
      <t xml:space="preserve"> To initiate the process, the Guest Lecturer / Subject Specialist needs to furnish the following details regarding the work carried out:
- Full Name of the Guest Lecturer / Subject Specialist 
- Please provide the title of the event and its date*	
- Please specify the location where the event took place*		
- Please provide any additional information related to the programme, subject, talk, or seminar you presented*
Additionally, specify the following:
  - Audience: Were your attendees students or staff?
   - Number of Attendees: Provide an approximate count"	
- Please provide the name of the School and your Contact Person within the University of Galway*				
- Academic year for which the claim is being submitted*	
-  I understand that additional approval from the College University of Galway Management Team (UMT) is required (QA302 sec 7.1.10a) for Subject Specialists' claims containing expenses submitted past the 3-month deadline*	
- I acknowledge my responsibility to settle all fees and, if applicable, expenses associated with this claim as a Subject Specialist. I confirm that there are no remaining fees or expenses outstanding for this appointment/period*	</t>
    </r>
  </si>
  <si>
    <t>Q.2.Did you carry out other work at the University of Galway during the same period this lecture took place?*</t>
  </si>
  <si>
    <t>Q.3. Are you a resident of the Republic of Ireland for Tax purposes? *</t>
  </si>
  <si>
    <t>Q.4. Did you travel to the Republic of Ireland to perform any work-related duties or tasks?*</t>
  </si>
  <si>
    <r>
      <rPr>
        <b/>
        <sz val="10"/>
        <color rgb="FF0D0D0D"/>
        <rFont val="Helvetica"/>
      </rPr>
      <t xml:space="preserve">Q.1. To determine the correct payment process please select which option best describes your work?*		
</t>
    </r>
    <r>
      <rPr>
        <sz val="10"/>
        <color rgb="FF0D0D0D"/>
        <rFont val="Helvetica"/>
      </rPr>
      <t xml:space="preserve">a) </t>
    </r>
    <r>
      <rPr>
        <b/>
        <sz val="10"/>
        <color rgb="FF0D0D0D"/>
        <rFont val="Helvetica"/>
      </rPr>
      <t>Subject Specialists</t>
    </r>
    <r>
      <rPr>
        <sz val="10"/>
        <color rgb="FF0D0D0D"/>
        <rFont val="Helvetica"/>
      </rPr>
      <t xml:space="preserve"> are individuals who are invited on an exceptional basis (not expected to return again) to speak to a group of University staff (lecturers/ researchers) or students on a complex/specialist topic that would be viewed as new or ground-breaking that may be tangentially related to a subject that is taught on an existing academic or research programme. It would not entail lecturing on a module of an existing University programme. These individuals would generally be non-Irish resident/ domiciled.
b) </t>
    </r>
    <r>
      <rPr>
        <b/>
        <sz val="10"/>
        <color rgb="FF0D0D0D"/>
        <rFont val="Helvetica"/>
      </rPr>
      <t xml:space="preserve">Guest Lecturer: </t>
    </r>
    <r>
      <rPr>
        <sz val="10"/>
        <color rgb="FF0D0D0D"/>
        <rFont val="Helvetica"/>
      </rPr>
      <t xml:space="preserve">An individual who is invited to give a lecture/talk / seminar on a module of an existing academic programme in the University on an exceptional basis (not expected to return again).	
c) </t>
    </r>
    <r>
      <rPr>
        <b/>
        <sz val="10"/>
        <color rgb="FF0D0D0D"/>
        <rFont val="Helvetica"/>
      </rPr>
      <t xml:space="preserve">Teaching Support Staff (TSS): </t>
    </r>
    <r>
      <rPr>
        <sz val="10"/>
        <color rgb="FF0D0D0D"/>
        <rFont val="Helvetica"/>
      </rPr>
      <t xml:space="preserve">(Refer to HR policy QA106 &amp; QA107) Individual hired to provide teaching to University of Galway students as per HR policy. This teaching can be for one day or more and is on a module of an existing programme which will contribute to students assignments/exams.
</t>
    </r>
    <r>
      <rPr>
        <b/>
        <sz val="10"/>
        <color rgb="FF0D0D0D"/>
        <rFont val="Helvetica"/>
      </rPr>
      <t xml:space="preserve">Q.2. Did you carry out other work at the University of Galway during the same period this lecture took place?*
</t>
    </r>
    <r>
      <rPr>
        <sz val="10"/>
        <color rgb="FF0D0D0D"/>
        <rFont val="Helvetica"/>
      </rPr>
      <t xml:space="preserve">- Yes - Then you do not fit the description of a guest lecturer / subject specialist - please follow HR policy QA106 / QA107)		
- No other employment at the University of Galway while carrying out this work				</t>
    </r>
    <r>
      <rPr>
        <b/>
        <sz val="10"/>
        <color rgb="FF0D0D0D"/>
        <rFont val="Helvetica"/>
      </rPr>
      <t xml:space="preserve">
Q.3. Are you a resident of the Republic of Ireland for tax purposes?*
</t>
    </r>
    <r>
      <rPr>
        <sz val="10"/>
        <color rgb="FF0D0D0D"/>
        <rFont val="Helvetica"/>
      </rPr>
      <t xml:space="preserve">I you answer 'Yes' to Q.2.  - the Teaching Support Staff (TSS) can't be paid on this form. Your line manager will need to follow HR policy	
</t>
    </r>
    <r>
      <rPr>
        <b/>
        <sz val="10"/>
        <color rgb="FF0D0D0D"/>
        <rFont val="Helvetica"/>
      </rPr>
      <t xml:space="preserve">
</t>
    </r>
    <r>
      <rPr>
        <sz val="10"/>
        <color rgb="FF0D0D0D"/>
        <rFont val="Helvetica"/>
      </rPr>
      <t xml:space="preserve">Applicable if you answer ‘No other employment at the University of Galway while carrying out this work’ to Q.2, 
- Yes (Skip Q.4 &amp; Q.5 and Answer Q.6)
- No (Answer Q.4)	
</t>
    </r>
    <r>
      <rPr>
        <sz val="10"/>
        <color rgb="FF002060"/>
        <rFont val="Helvetica"/>
      </rPr>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r>
    <r>
      <rPr>
        <sz val="10"/>
        <color rgb="FF0D0D0D"/>
        <rFont val="Helvetica"/>
      </rPr>
      <t xml:space="preserve">
</t>
    </r>
    <r>
      <rPr>
        <b/>
        <sz val="10"/>
        <color rgb="FF0D0D0D"/>
        <rFont val="Helvetica"/>
      </rPr>
      <t xml:space="preserve">
Q.4. Did you travel to the Republic of Ireland to perform any work-related duties or tasks?*		
</t>
    </r>
    <r>
      <rPr>
        <sz val="10"/>
        <color rgb="FF0D0D0D"/>
        <rFont val="Helvetica"/>
      </rPr>
      <t xml:space="preserve"> - Applicable if you answer ‘No’ to Q.3, 
</t>
    </r>
    <r>
      <rPr>
        <b/>
        <sz val="10"/>
        <color rgb="FF0D0D0D"/>
        <rFont val="Helvetica"/>
      </rPr>
      <t xml:space="preserve">Q.5. If you're not a tax resident of the Republic of Ireland, do you have an Irish PPS number?*		</t>
    </r>
    <r>
      <rPr>
        <sz val="10"/>
        <color rgb="FF0D0D0D"/>
        <rFont val="Helvetica"/>
      </rPr>
      <t xml:space="preserve">
- Applicable if you answer ‘Yes’ to Q.2 &amp;  Q.3., 
- If ‘No’ you must answer Q.6
</t>
    </r>
    <r>
      <rPr>
        <sz val="10"/>
        <color rgb="FFC00000"/>
        <rFont val="Helvetica"/>
      </rPr>
      <t>Not providing a PPSN and registering the University of Galway as your employer with the Irish Revenue will lead to emergency tax (currently at 40%) being applied to the portion of the fee related to time spent in the Republic of Ireland.</t>
    </r>
  </si>
  <si>
    <t>Q.6. Have you previously been paid via payroll at the University of Galway?*</t>
  </si>
  <si>
    <r>
      <t xml:space="preserve">Q.6. Have you previously been paid via payroll at the University of Galway?*
</t>
    </r>
    <r>
      <rPr>
        <sz val="10"/>
        <color rgb="FF0D0D0D"/>
        <rFont val="Helvetica"/>
      </rPr>
      <t xml:space="preserve">Options: 	</t>
    </r>
    <r>
      <rPr>
        <b/>
        <sz val="10"/>
        <color rgb="FF0D0D0D"/>
        <rFont val="Helvetica"/>
      </rPr>
      <t xml:space="preserve">
</t>
    </r>
    <r>
      <rPr>
        <sz val="10"/>
        <color rgb="FF0D0D0D"/>
        <rFont val="Helvetica"/>
      </rPr>
      <t xml:space="preserve">- Yes (Answer Q.7)		
- No (Go to step 3)	
</t>
    </r>
    <r>
      <rPr>
        <sz val="10"/>
        <color rgb="FF002060"/>
        <rFont val="Helvetica"/>
      </rPr>
      <t>Note: Up until Q2 of 2022, the institution now known as the University of Galway was referred to as the National University of Ireland Galway (NUIG)</t>
    </r>
    <r>
      <rPr>
        <sz val="10"/>
        <color rgb="FF0D0D0D"/>
        <rFont val="Helvetica"/>
      </rPr>
      <t xml:space="preserve">
</t>
    </r>
    <r>
      <rPr>
        <b/>
        <sz val="10"/>
        <color rgb="FF0D0D0D"/>
        <rFont val="Helvetica"/>
      </rPr>
      <t xml:space="preserve">
Q.7.  If YES to Q.6, please provide your unique University of Galway payroll ID number. This is essential for payment processing.*		
</t>
    </r>
    <r>
      <rPr>
        <sz val="10"/>
        <color rgb="FF002060"/>
        <rFont val="Helvetica"/>
      </rPr>
      <t>Your six-digit payroll number can be found on bank transfers, or in communications from the HR team at casualsetups@universityofgalway.ie.</t>
    </r>
    <r>
      <rPr>
        <b/>
        <sz val="10"/>
        <color rgb="FF0D0D0D"/>
        <rFont val="Helvetica"/>
      </rPr>
      <t xml:space="preserve">
Q.8. If you answered YES to Q.6. and provided your Payroll ID (Q.7.), please confirm whether your personal details need to be updated since your last payment with Payroll.*			
</t>
    </r>
    <r>
      <rPr>
        <sz val="10"/>
        <color rgb="FF0D0D0D"/>
        <rFont val="Helvetica"/>
      </rPr>
      <t xml:space="preserve">Options: 
Yes - Only enter details that have changed in step 2		
No - Skip to step 3 as no changes to my personal and bank details		</t>
    </r>
  </si>
  <si>
    <r>
      <rPr>
        <b/>
        <sz val="10"/>
        <color rgb="FF0D0D0D"/>
        <rFont val="Helvetica"/>
      </rPr>
      <t xml:space="preserve">Step 4: </t>
    </r>
    <r>
      <rPr>
        <sz val="10"/>
        <color rgb="FF0D0D0D"/>
        <rFont val="Helvetica"/>
      </rPr>
      <t>Accurate details of the work undertaken by the Guest Lecturer / Subject Specialist must be entered.</t>
    </r>
  </si>
  <si>
    <r>
      <rPr>
        <b/>
        <sz val="10"/>
        <color rgb="FF0D0D0D"/>
        <rFont val="Helvetica"/>
      </rPr>
      <t xml:space="preserve">Step 5: </t>
    </r>
    <r>
      <rPr>
        <sz val="10"/>
        <color rgb="FF0D0D0D"/>
        <rFont val="Helvetica"/>
      </rPr>
      <t xml:space="preserve">If applicable, expenses will be reimbursed for </t>
    </r>
    <r>
      <rPr>
        <b/>
        <sz val="10"/>
        <color rgb="FF0D0D0D"/>
        <rFont val="Helvetica"/>
      </rPr>
      <t>Subject Specialists</t>
    </r>
    <r>
      <rPr>
        <sz val="10"/>
        <color rgb="FF0D0D0D"/>
        <rFont val="Helvetica"/>
      </rPr>
      <t xml:space="preserve"> who incur travel expenses during their work. </t>
    </r>
  </si>
  <si>
    <r>
      <t xml:space="preserve">
</t>
    </r>
    <r>
      <rPr>
        <b/>
        <sz val="10"/>
        <color theme="1"/>
        <rFont val="Helvetica"/>
      </rPr>
      <t xml:space="preserve">Expense Vouching: </t>
    </r>
    <r>
      <rPr>
        <sz val="10"/>
        <color theme="1"/>
        <rFont val="Helvetica"/>
      </rPr>
      <t xml:space="preserve">All expenses must be vouched for, meaning receipts must be provided and attached to the claim (QA302). Please retain all valid travel receipts (original receipts required; credit card slips are not acceptable) for auditing purposes.
</t>
    </r>
    <r>
      <rPr>
        <b/>
        <sz val="10"/>
        <color theme="1"/>
        <rFont val="Helvetica"/>
      </rPr>
      <t>Receipt Verification:</t>
    </r>
    <r>
      <rPr>
        <sz val="10"/>
        <color theme="1"/>
        <rFont val="Helvetica"/>
      </rPr>
      <t xml:space="preserve"> The approver will verify that all receipts are provided and compliant with the policies listed above.
</t>
    </r>
    <r>
      <rPr>
        <b/>
        <sz val="10"/>
        <color theme="1"/>
        <rFont val="Helvetica"/>
      </rPr>
      <t xml:space="preserve">Submission Deadline: </t>
    </r>
    <r>
      <rPr>
        <sz val="10"/>
        <color theme="1"/>
        <rFont val="Helvetica"/>
      </rPr>
      <t>Payment requests must be submitted within three months of the work date to ensure timely processing before the end of the academic cycle. Claims submitted after this deadline require approval as follows:
a. Claims with expenses that exceed the 3-month submission deadline require approval from the College University of Galway Management Team (UMT) (QA302 sec 7.1.10a).
b. Claims without expenses that exceed the 3-month submission deadline require approval from the budget holder (QA226 sec 4.1).</t>
    </r>
  </si>
  <si>
    <r>
      <rPr>
        <b/>
        <sz val="10"/>
        <color rgb="FF0D0D0D"/>
        <rFont val="Helvetica"/>
      </rPr>
      <t>Revenue New Requirements for paying Campus Visitors</t>
    </r>
    <r>
      <rPr>
        <sz val="10"/>
        <color rgb="FF0D0D0D"/>
        <rFont val="Helvetica"/>
      </rPr>
      <t xml:space="preserve">
The Irish Revenue Commissioners carried out a review of the previous agreement in place (since January 2013) in relation to External Examiners, Quality Assurance Reviewers and </t>
    </r>
    <r>
      <rPr>
        <b/>
        <sz val="10"/>
        <color rgb="FF0D0D0D"/>
        <rFont val="Helvetica"/>
      </rPr>
      <t>Subject Specialists</t>
    </r>
    <r>
      <rPr>
        <sz val="10"/>
        <color rgb="FF0D0D0D"/>
        <rFont val="Helvetica"/>
      </rPr>
      <t xml:space="preserve"> in 2018 (described collectively as Campus Visitors).
Revenue subsequently confirmed in a letter to the Irish Universities Association (IUA) that the 2013 agreement no longer applies and instructed the University Sector that all such campus visitors – resident and non-resident -  must be processed appropriately through the PAYE system in relation to their fees/remuneration.</t>
    </r>
  </si>
  <si>
    <r>
      <rPr>
        <b/>
        <sz val="10"/>
        <color rgb="FF0D0D0D"/>
        <rFont val="Helvetica"/>
      </rPr>
      <t xml:space="preserve">Step 3: </t>
    </r>
    <r>
      <rPr>
        <sz val="10"/>
        <color rgb="FF0D0D0D"/>
        <rFont val="Helvetica"/>
      </rPr>
      <t>Accurate personal and banking information must be provided for the setup of the Guest Lecturer / Subject Specialist and for processing payments.</t>
    </r>
  </si>
  <si>
    <r>
      <rPr>
        <b/>
        <sz val="10"/>
        <color rgb="FF0D0D0D"/>
        <rFont val="Helvetica"/>
      </rPr>
      <t xml:space="preserve">Step 6: </t>
    </r>
    <r>
      <rPr>
        <sz val="10"/>
        <color rgb="FF0D0D0D"/>
        <rFont val="Helvetica"/>
      </rPr>
      <t>Guest Lecturer / Subject Specialist reviews and confirms claim summary.</t>
    </r>
  </si>
  <si>
    <r>
      <rPr>
        <b/>
        <sz val="10"/>
        <color rgb="FF0D0D0D"/>
        <rFont val="Helvetica"/>
      </rPr>
      <t xml:space="preserve">Step 7: </t>
    </r>
    <r>
      <rPr>
        <sz val="10"/>
        <color rgb="FF0D0D0D"/>
        <rFont val="Helvetica"/>
      </rPr>
      <t>Approval from the Guest Lecturer / Subject Specialist udget holder or delegate is required on the form.</t>
    </r>
  </si>
  <si>
    <r>
      <t xml:space="preserve">The person submitting this form to the finance department assumes responsibility for </t>
    </r>
    <r>
      <rPr>
        <b/>
        <u/>
        <sz val="14"/>
        <color theme="0"/>
        <rFont val="Helvetica"/>
      </rPr>
      <t>thoroughly reviewing</t>
    </r>
    <r>
      <rPr>
        <b/>
        <sz val="14"/>
        <color theme="0"/>
        <rFont val="Helvetica"/>
      </rPr>
      <t xml:space="preserve"> the entire form, expenses (if applicable) and confirming the accurate entry of all required data</t>
    </r>
  </si>
  <si>
    <r>
      <t xml:space="preserve">At the University of Galway, Subject Specialists are required to adhere to the </t>
    </r>
    <r>
      <rPr>
        <b/>
        <sz val="10"/>
        <rFont val="Helvetica"/>
      </rPr>
      <t>QA302 Sustainable Travel Policy</t>
    </r>
    <r>
      <rPr>
        <sz val="10"/>
        <rFont val="Helvetica"/>
      </rPr>
      <t xml:space="preserve">. Below are the key guidelines for travel expenses:
- </t>
    </r>
    <r>
      <rPr>
        <b/>
        <sz val="10"/>
        <rFont val="Helvetica"/>
      </rPr>
      <t xml:space="preserve">Transportation: </t>
    </r>
    <r>
      <rPr>
        <sz val="10"/>
        <rFont val="Helvetica"/>
      </rPr>
      <t xml:space="preserve">It is advisable to use the most economical form of transport, such as standard or economy class for plane, bus, or train travel.
- </t>
    </r>
    <r>
      <rPr>
        <b/>
        <sz val="10"/>
        <rFont val="Helvetica"/>
      </rPr>
      <t xml:space="preserve">Expense Documentation: </t>
    </r>
    <r>
      <rPr>
        <sz val="10"/>
        <rFont val="Helvetica"/>
      </rPr>
      <t xml:space="preserve">All expenses must be paid by the Subject Specialists and will be reimbursed based on </t>
    </r>
    <r>
      <rPr>
        <b/>
        <sz val="10"/>
        <rFont val="Helvetica"/>
      </rPr>
      <t>original</t>
    </r>
    <r>
      <rPr>
        <sz val="10"/>
        <rFont val="Helvetica"/>
      </rPr>
      <t xml:space="preserve"> vouched receipts. Card payment slips are not acceptable as valid documentation. It is imperative to furnish evidence of personal payment for hotel accommodations and flights.
- </t>
    </r>
    <r>
      <rPr>
        <b/>
        <sz val="10"/>
        <rFont val="Helvetica"/>
      </rPr>
      <t>Reimbursement Process:</t>
    </r>
    <r>
      <rPr>
        <sz val="10"/>
        <rFont val="Helvetica"/>
      </rPr>
      <t xml:space="preserve"> The University will not make payments directly to hotels, travel agencies, or other bodies. Subject Specialists must submit their reimbursement claims along with all necessary documentation for review and processing.
- </t>
    </r>
    <r>
      <rPr>
        <b/>
        <sz val="10"/>
        <rFont val="Helvetica"/>
      </rPr>
      <t xml:space="preserve">Currency Conversion: </t>
    </r>
    <r>
      <rPr>
        <sz val="10"/>
        <rFont val="Helvetica"/>
      </rPr>
      <t xml:space="preserve">Expenses must be converted to Euro using the Xe Currency Converter, with the date on the receipt used for currency conversion on that specific date.
- </t>
    </r>
    <r>
      <rPr>
        <b/>
        <sz val="10"/>
        <rFont val="Helvetica"/>
      </rPr>
      <t xml:space="preserve">Motor Travel Reimbursement: </t>
    </r>
    <r>
      <rPr>
        <sz val="10"/>
        <rFont val="Helvetica"/>
      </rPr>
      <t xml:space="preserve"> The reimbursement rate for motor travel within the Republic of Ireland is 41.8 cents per kilometer. In all other cases, public transport should be used.	</t>
    </r>
    <r>
      <rPr>
        <b/>
        <sz val="10"/>
        <rFont val="Helvetica"/>
      </rPr>
      <t xml:space="preserve">		</t>
    </r>
    <r>
      <rPr>
        <sz val="10"/>
        <rFont val="Helvetica"/>
      </rPr>
      <t xml:space="preserve">
- </t>
    </r>
    <r>
      <rPr>
        <b/>
        <sz val="10"/>
        <rFont val="Helvetica"/>
      </rPr>
      <t>Prohibited Expense:</t>
    </r>
    <r>
      <rPr>
        <sz val="10"/>
        <rFont val="Helvetica"/>
      </rPr>
      <t xml:space="preserve"> Expenditure on alcoholic beverages will not be reimbursed. Subsistence payments for individuals other than the employee's Subject Specialists, such as spouses, partners, family members, or guests, are strictly prohibited.</t>
    </r>
  </si>
  <si>
    <r>
      <t xml:space="preserve">Subject Specialist visiting the University of Galway are entitled to reimbursement for accommodation and subsistence expenses upon submission of itemized vouched receipts.
</t>
    </r>
    <r>
      <rPr>
        <b/>
        <sz val="10"/>
        <rFont val="Helvetica"/>
      </rPr>
      <t>Maximum Reimbursement Rates for Overnight Stay (reimbursement includes accommodation and three meals per day)</t>
    </r>
    <r>
      <rPr>
        <sz val="10"/>
        <rFont val="Helvetica"/>
      </rPr>
      <t xml:space="preserve">
- Until December 13th, 2023: €167 per 24 hours
- From December 14th, 2023, onwards: €195 per 24 hours
</t>
    </r>
    <r>
      <rPr>
        <b/>
        <sz val="10"/>
        <rFont val="Helvetica"/>
      </rPr>
      <t>Daytime Rates (Over 10 Hours)</t>
    </r>
    <r>
      <rPr>
        <sz val="10"/>
        <rFont val="Helvetica"/>
      </rPr>
      <t xml:space="preserve">
- Until December 13th, 2023: €39.08 (Covers 2 meals: lunch + main meal, paid by claimant)
- From December 14th, 2023, onwards: €42.99 (Covers 2 meals: lunch + main meal, paid by claimant)
</t>
    </r>
    <r>
      <rPr>
        <b/>
        <sz val="10"/>
        <rFont val="Helvetica"/>
      </rPr>
      <t>Daytime Rates (Over 5 Hours)</t>
    </r>
    <r>
      <rPr>
        <sz val="10"/>
        <rFont val="Helvetica"/>
      </rPr>
      <t xml:space="preserve">
- Until December 13th, 2023: €16.29 (Covers 1 meal: lunch/main meal, paid by the claimant)
- From December 14th, 2023, onwards: €17.26 (Covers 1 meal: lunch/main meal, paid by the claimant)
</t>
    </r>
    <r>
      <rPr>
        <b/>
        <sz val="10"/>
        <rFont val="Helvetica"/>
      </rPr>
      <t>Scope of Reimbursement</t>
    </r>
    <r>
      <rPr>
        <sz val="10"/>
        <rFont val="Helvetica"/>
      </rPr>
      <t xml:space="preserve">
</t>
    </r>
    <r>
      <rPr>
        <sz val="10"/>
        <color rgb="FFC00000"/>
        <rFont val="Helvetica"/>
      </rPr>
      <t>Reimbursement is limited to expenses essential for work as a Subject Specialist. Expenses outside this scope cannot be claimed. Please note that a credit/debit card receipt is not sufficient by itself.</t>
    </r>
    <r>
      <rPr>
        <sz val="10"/>
        <rFont val="Helvetica"/>
      </rPr>
      <t xml:space="preserve">
</t>
    </r>
    <r>
      <rPr>
        <b/>
        <sz val="10"/>
        <rFont val="Helvetica"/>
      </rPr>
      <t>Diligence and Avoiding Double Claims</t>
    </r>
    <r>
      <rPr>
        <sz val="10"/>
        <rFont val="Helvetica"/>
      </rPr>
      <t xml:space="preserve">
Subject Specialist must ensure that their claims do not exceed actual costs and avoid double claiming, such as attempting to claim for meals already included in hotel bills.</t>
    </r>
  </si>
  <si>
    <r>
      <t xml:space="preserve">Payment requests must be submitted within three months of the work date to ensure timely processing before the end of the academic cycle. 
- Late submissions for Subject Specialists that include expenses will only be considered with written justification and approval from the College UMT, as per </t>
    </r>
    <r>
      <rPr>
        <b/>
        <u/>
        <sz val="10"/>
        <color rgb="FF002060"/>
        <rFont val="Helvetica"/>
      </rPr>
      <t>QA302 Sustainable Travel Policy</t>
    </r>
    <r>
      <rPr>
        <sz val="10"/>
        <color rgb="FF002060"/>
        <rFont val="Helvetica"/>
      </rPr>
      <t>. 
- For other claims without expenses, please include the reason for the late submission in your email.</t>
    </r>
  </si>
  <si>
    <r>
      <t xml:space="preserve">For information regarding the process, please consult the Payroll/ Timesheets Bureau team and their </t>
    </r>
    <r>
      <rPr>
        <b/>
        <u/>
        <sz val="10"/>
        <color rgb="FF002060"/>
        <rFont val="Helvetica"/>
      </rPr>
      <t>Guest Lecturer/Speaker website</t>
    </r>
  </si>
  <si>
    <t>&amp; Subject Specialists</t>
  </si>
  <si>
    <t>DO NOT USE THIS FORM FOR EXPENSES ONLY</t>
  </si>
  <si>
    <t>Does your claim include a fee for work performed, in addition to any expenses?</t>
  </si>
  <si>
    <r>
      <t>No</t>
    </r>
    <r>
      <rPr>
        <sz val="11"/>
        <color theme="1"/>
        <rFont val="Franklin Gothic Book"/>
        <family val="2"/>
        <scheme val="minor"/>
      </rPr>
      <t xml:space="preserve"> – This is an expense-only claim. Please use the Non-Staff Expense Claim Form and follow Accounts Payable procedures.</t>
    </r>
  </si>
  <si>
    <r>
      <t>Yes</t>
    </r>
    <r>
      <rPr>
        <sz val="11"/>
        <color theme="1"/>
        <rFont val="Franklin Gothic Book"/>
        <family val="2"/>
        <scheme val="minor"/>
      </rPr>
      <t xml:space="preserve"> – You can proceed with this form. Submit your claim approver for authorisation.</t>
    </r>
  </si>
  <si>
    <t>No – This is an expense-only claim. Please use the Non-Staff Expense Claim Form and follow Accounts Payable procedures</t>
  </si>
  <si>
    <t>2024 - 2025</t>
  </si>
  <si>
    <t>STOP! This is an expense-only claim. Please  follow Accounts Payable procedures</t>
  </si>
  <si>
    <t>Yes - Then you do not fit the description of a guest lecturer / subject specialist - please follow HR policy QA106</t>
  </si>
  <si>
    <t>Does your claim include a fee for the work you performed, in addition to any allowable expenses related to the subject specialist role?</t>
  </si>
  <si>
    <t>Yes – You can proceed with this form</t>
  </si>
  <si>
    <t>Note: Payroll and Accounts Payable systems are not synchronized. Therefore, please ensure you provide accurate personal bank details. Payments will not be processed through third-party bank services, and the bank account name must match the beneficiary’s name.</t>
  </si>
  <si>
    <t xml:space="preserve">Summary of above travel details	</t>
  </si>
  <si>
    <t>If Overseas Travel - enter date &amp; time of arrival into Republic of Ireland
If within ROI - date &amp; time of journey commencement</t>
  </si>
  <si>
    <t>Flight/train/bus</t>
  </si>
  <si>
    <t>If Overseas Travel - enter date &amp; time of depature from  Republic of Ireland
If within ROI - date &amp; time of journey commencement (leaving campus)</t>
  </si>
  <si>
    <t>The Irish Tax-Free Allowance for the above period can be applied to cover accommodation and meals</t>
  </si>
  <si>
    <t>Reminder: Expenses exceeding the Irish tax-free allowance need written approval from the School UMT (see QA302 section 4.7) for payroll reimbursement and will be subject to tax; refer to the 'Expenses' tab for details and Revenue rules on taxable costs.</t>
  </si>
  <si>
    <t>Did you exceed the subsistence rate, provide justification*:</t>
  </si>
  <si>
    <t>If you stayed overnight in Ireland, please provide the following details: Hotel name and address, and the number of nights stayed</t>
  </si>
  <si>
    <t>Only Parking, Tolls, Fuel costs as outlined on QA303 Policy</t>
  </si>
  <si>
    <t>Visa Application Fees: Please include a justification in your email</t>
  </si>
  <si>
    <t>Not Reported to Revenue</t>
  </si>
  <si>
    <t>Taxi Usage (if applicable): Include Justification (QA302 Policy)</t>
  </si>
  <si>
    <t>Taxi Usage Summary for Your Claim</t>
  </si>
  <si>
    <r>
      <t xml:space="preserve">Please detail the following for each taxi journey: </t>
    </r>
    <r>
      <rPr>
        <b/>
        <sz val="11"/>
        <color rgb="FF1C31CE"/>
        <rFont val="Helvetica"/>
      </rPr>
      <t>Starting point, destination and reason for journey and  justification for not using public transport*</t>
    </r>
  </si>
  <si>
    <t>Taxi - Reasonable Use: Please provide a justification in line 209, as required by the QA302 Policy</t>
  </si>
  <si>
    <t xml:space="preserve">Confirm if you have business motor insurance as outlined in QA303, section 2.3*	</t>
  </si>
  <si>
    <t xml:space="preserve">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	</t>
  </si>
  <si>
    <t>Policy link</t>
  </si>
  <si>
    <r>
      <t xml:space="preserve">Provide the starting point, destination, end point, and reason for the trip. 
</t>
    </r>
    <r>
      <rPr>
        <sz val="11"/>
        <rFont val="Helvetica"/>
      </rPr>
      <t xml:space="preserve">Indicate whether it's a one-way or return journey </t>
    </r>
    <r>
      <rPr>
        <sz val="10"/>
        <color rgb="FF1C31CE"/>
        <rFont val="Helvetica"/>
      </rPr>
      <t xml:space="preserve">(including Eircodes if possible).  </t>
    </r>
    <r>
      <rPr>
        <sz val="11"/>
        <rFont val="Helvetica"/>
      </rPr>
      <t xml:space="preserve">
Attach a PDF of the Google Maps route to your claim</t>
    </r>
  </si>
  <si>
    <r>
      <rPr>
        <b/>
        <sz val="14"/>
        <color rgb="FFC00000"/>
        <rFont val="Helvetica"/>
      </rPr>
      <t xml:space="preserve">THIS FORM IS EXCLUSIVELY FOR PAYMENTS TO GUEST LECTURERS AND SUBJECT SPECIALISTS </t>
    </r>
    <r>
      <rPr>
        <b/>
        <u/>
        <sz val="14"/>
        <color rgb="FFC00000"/>
        <rFont val="Helvetica"/>
      </rPr>
      <t>FOR THEIR WORK</t>
    </r>
    <r>
      <rPr>
        <b/>
        <sz val="14"/>
        <color rgb="FFC00000"/>
        <rFont val="Helvetica"/>
      </rPr>
      <t>.  
SUBJECT SPECIALISTS CAN CLAIM EXPENSES WITH ORIGINAL VOUCHED RECEIPTS ACCORDING TO POLICY QA302</t>
    </r>
  </si>
  <si>
    <r>
      <rPr>
        <b/>
        <sz val="14"/>
        <color rgb="FFFF0000"/>
        <rFont val="Helvetica"/>
      </rPr>
      <t xml:space="preserve">FOR EXPENSE - ONLY CLAIMS, PLEASE USE THE </t>
    </r>
    <r>
      <rPr>
        <b/>
        <u/>
        <sz val="14"/>
        <color rgb="FF1C31CE"/>
        <rFont val="Helvetica"/>
      </rPr>
      <t>NON-STAFF EXPENSE CLAIM FORM</t>
    </r>
    <r>
      <rPr>
        <b/>
        <sz val="14"/>
        <color rgb="FFFF0000"/>
        <rFont val="Helvetica"/>
      </rPr>
      <t xml:space="preserve"> &amp; FOLLOW ACCOUNTS PAYABLE PROCEDURES</t>
    </r>
  </si>
  <si>
    <t>Accommodation, Meals (Receipted) instead of using subsistence unvouched rates (see QA302 Policy)</t>
  </si>
  <si>
    <t>Air Travel, Bus, Rail &amp; Ferry Travel, Taxi, Privately Hired Transport</t>
  </si>
  <si>
    <t>Air Travel, Bus, Rail &amp; Ferry Travel,Taxi, Privately Hired Transport,</t>
  </si>
  <si>
    <t>The approver must email the fully reviewed timesheet, along with any applicable expense receipts, to the Bureau by 5 PM on the 5th of each month. For December, the deadline is November 28th, 2024. If the 5th falls on a weekend, the deadline is 5 PM on the preceding Friday to ensure inclusion in the upcoming payroll. Incomplete or incorrect forms may result in exclusion from payroll processing</t>
  </si>
  <si>
    <r>
      <t>Subject Specialist Taxable Fee for work</t>
    </r>
    <r>
      <rPr>
        <b/>
        <sz val="10"/>
        <color rgb="FF002060"/>
        <rFont val="Helvetica"/>
      </rPr>
      <t xml:space="preserve"> done in Ireland</t>
    </r>
  </si>
  <si>
    <r>
      <t xml:space="preserve">Guest Lecturer/Speaker Taxable Non-Taxable Fee for work </t>
    </r>
    <r>
      <rPr>
        <b/>
        <sz val="10"/>
        <color rgb="FFC00000"/>
        <rFont val="Helvetica"/>
      </rPr>
      <t>done outside of Ireland</t>
    </r>
  </si>
  <si>
    <t>Personal Email Address*</t>
  </si>
  <si>
    <t>GUEST LECTURER / SUBJECT SPECIALIST PAYMENT FORM (V8.1)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</si>
</sst>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quot;€&quot;#,##0.00"/>
    <numFmt numFmtId="165" formatCode="&quot;€&quot;#,##0"/>
    <numFmt numFmtId="166" formatCode="0;[Red]0"/>
    <numFmt numFmtId="167" formatCode="0.00000"/>
    <numFmt numFmtId="168" formatCode="&quot;€&quot;#,##0.0"/>
  </numFmts>
  <fonts count="159">
    <font>
      <sz val="11"/>
      <color theme="1"/>
      <name val="Franklin Gothic Book"/>
      <family val="2"/>
      <scheme val="minor"/>
    </font>
    <font>
      <sz val="8"/>
      <name val="Franklin Gothic Book"/>
      <family val="2"/>
      <scheme val="minor"/>
    </font>
    <font>
      <sz val="14"/>
      <color theme="1"/>
      <name val="Arial"/>
      <family val="2"/>
    </font>
    <font>
      <u/>
      <sz val="11"/>
      <color theme="10"/>
      <name val="Franklin Gothic Book"/>
      <family val="2"/>
      <scheme val="minor"/>
    </font>
    <font>
      <sz val="12"/>
      <name val="Arial"/>
      <family val="2"/>
    </font>
    <font>
      <b/>
      <u/>
      <sz val="11"/>
      <name val="Arial"/>
      <family val="2"/>
    </font>
    <font>
      <b/>
      <u/>
      <sz val="14"/>
      <color rgb="FF1C31CE"/>
      <name val="Arial"/>
      <family val="2"/>
    </font>
    <font>
      <b/>
      <u/>
      <sz val="12"/>
      <color theme="1"/>
      <name val="Franklin Gothic Book"/>
      <family val="2"/>
      <scheme val="minor"/>
    </font>
    <font>
      <sz val="10"/>
      <name val="Arial"/>
      <family val="2"/>
    </font>
    <font>
      <sz val="11"/>
      <color rgb="FF000000"/>
      <name val="Franklin Gothic Book"/>
      <family val="2"/>
      <scheme val="minor"/>
    </font>
    <font>
      <u/>
      <sz val="11"/>
      <color theme="10"/>
      <name val="Calibri"/>
      <family val="2"/>
    </font>
    <font>
      <b/>
      <sz val="12"/>
      <color theme="0"/>
      <name val="Arial"/>
      <family val="2"/>
    </font>
    <font>
      <b/>
      <sz val="11"/>
      <color theme="0"/>
      <name val="Franklin Gothic Book"/>
      <family val="2"/>
      <scheme val="minor"/>
    </font>
    <font>
      <sz val="11"/>
      <color rgb="FFFF0000"/>
      <name val="Franklin Gothic Book"/>
      <family val="2"/>
      <scheme val="minor"/>
    </font>
    <font>
      <b/>
      <sz val="11"/>
      <color theme="1"/>
      <name val="Franklin Gothic Book"/>
      <family val="2"/>
      <scheme val="minor"/>
    </font>
    <font>
      <b/>
      <sz val="20"/>
      <color rgb="FFFF0000"/>
      <name val="Franklin Gothic Book"/>
      <family val="2"/>
      <scheme val="minor"/>
    </font>
    <font>
      <b/>
      <sz val="18"/>
      <color rgb="FF00B050"/>
      <name val="Franklin Gothic Book"/>
      <family val="2"/>
      <scheme val="minor"/>
    </font>
    <font>
      <b/>
      <sz val="11"/>
      <color theme="0"/>
      <name val="Arial"/>
      <family val="2"/>
    </font>
    <font>
      <sz val="11"/>
      <color theme="1"/>
      <name val="Calibri"/>
      <family val="2"/>
    </font>
    <font>
      <sz val="11"/>
      <color rgb="FFFF0000"/>
      <name val="Calibri"/>
      <family val="2"/>
    </font>
    <font>
      <sz val="11"/>
      <name val="Franklin Gothic Book"/>
      <family val="2"/>
      <scheme val="minor"/>
    </font>
    <font>
      <sz val="11"/>
      <name val="Calibri"/>
      <family val="2"/>
    </font>
    <font>
      <b/>
      <sz val="11"/>
      <color theme="1"/>
      <name val="Calibri"/>
      <family val="2"/>
    </font>
    <font>
      <sz val="12"/>
      <color theme="1"/>
      <name val="Franklin Gothic Book"/>
      <family val="2"/>
      <scheme val="minor"/>
    </font>
    <font>
      <sz val="11"/>
      <color theme="1"/>
      <name val="Franklin Gothic Book"/>
      <family val="2"/>
      <scheme val="minor"/>
    </font>
    <font>
      <u/>
      <sz val="10"/>
      <color theme="10"/>
      <name val="Arial"/>
      <family val="2"/>
    </font>
    <font>
      <sz val="10"/>
      <name val="Arial"/>
      <family val="2"/>
    </font>
    <font>
      <sz val="11"/>
      <name val="Helvetica"/>
    </font>
    <font>
      <sz val="10"/>
      <name val="Helvetica"/>
    </font>
    <font>
      <b/>
      <sz val="18"/>
      <color theme="0"/>
      <name val="Helvetica"/>
    </font>
    <font>
      <b/>
      <sz val="14"/>
      <color theme="1"/>
      <name val="Helvetica"/>
    </font>
    <font>
      <b/>
      <sz val="12"/>
      <color theme="1"/>
      <name val="Helvetica"/>
    </font>
    <font>
      <b/>
      <sz val="11"/>
      <name val="Helvetica"/>
    </font>
    <font>
      <sz val="11"/>
      <color theme="1"/>
      <name val="Helvetica"/>
    </font>
    <font>
      <b/>
      <sz val="26"/>
      <color rgb="FFC00000"/>
      <name val="Helvetica"/>
    </font>
    <font>
      <sz val="14"/>
      <color theme="1"/>
      <name val="Helvetica"/>
    </font>
    <font>
      <b/>
      <sz val="9"/>
      <color rgb="FF002060"/>
      <name val="Helvetica"/>
    </font>
    <font>
      <sz val="12"/>
      <color theme="1"/>
      <name val="Helvetica"/>
    </font>
    <font>
      <b/>
      <sz val="10"/>
      <color rgb="FF002060"/>
      <name val="Helvetica"/>
    </font>
    <font>
      <b/>
      <sz val="11"/>
      <color rgb="FF002060"/>
      <name val="Helvetica"/>
    </font>
    <font>
      <b/>
      <u/>
      <sz val="11"/>
      <color rgb="FF1C31CE"/>
      <name val="Helvetica"/>
    </font>
    <font>
      <b/>
      <sz val="11"/>
      <color theme="1"/>
      <name val="Helvetica"/>
    </font>
    <font>
      <b/>
      <sz val="12"/>
      <name val="Helvetica"/>
    </font>
    <font>
      <sz val="12"/>
      <name val="Helvetica"/>
    </font>
    <font>
      <sz val="12"/>
      <color rgb="FF002060"/>
      <name val="Helvetica"/>
    </font>
    <font>
      <b/>
      <sz val="14"/>
      <name val="Helvetica"/>
    </font>
    <font>
      <b/>
      <sz val="12"/>
      <color rgb="FFFF0000"/>
      <name val="Helvetica"/>
    </font>
    <font>
      <b/>
      <sz val="20"/>
      <name val="Helvetica"/>
    </font>
    <font>
      <b/>
      <sz val="16"/>
      <color theme="0"/>
      <name val="Helvetica"/>
    </font>
    <font>
      <b/>
      <sz val="10"/>
      <color rgb="FFC00000"/>
      <name val="Helvetica"/>
    </font>
    <font>
      <sz val="10"/>
      <color theme="1"/>
      <name val="Helvetica"/>
    </font>
    <font>
      <u/>
      <sz val="12"/>
      <color rgb="FF1C31CE"/>
      <name val="Helvetica"/>
    </font>
    <font>
      <b/>
      <u/>
      <sz val="9"/>
      <color rgb="FF1C31CE"/>
      <name val="Helvetica"/>
    </font>
    <font>
      <b/>
      <sz val="9"/>
      <color rgb="FFC00000"/>
      <name val="Helvetica"/>
    </font>
    <font>
      <b/>
      <sz val="12"/>
      <color rgb="FFC00000"/>
      <name val="Helvetica"/>
    </font>
    <font>
      <b/>
      <sz val="14"/>
      <color theme="0"/>
      <name val="Helvetica"/>
    </font>
    <font>
      <sz val="16"/>
      <color theme="1"/>
      <name val="Helvetica"/>
    </font>
    <font>
      <sz val="14"/>
      <name val="Helvetica"/>
    </font>
    <font>
      <b/>
      <u/>
      <sz val="18"/>
      <color rgb="FF1C31CE"/>
      <name val="Helvetica"/>
    </font>
    <font>
      <b/>
      <sz val="20"/>
      <color rgb="FFC00000"/>
      <name val="Helvetica"/>
    </font>
    <font>
      <sz val="20"/>
      <name val="Helvetica"/>
    </font>
    <font>
      <sz val="10.5"/>
      <color rgb="FF002060"/>
      <name val="Helvetica"/>
    </font>
    <font>
      <b/>
      <sz val="16"/>
      <name val="Helvetica"/>
    </font>
    <font>
      <b/>
      <sz val="12"/>
      <color rgb="FF1C31CE"/>
      <name val="Helvetica"/>
    </font>
    <font>
      <b/>
      <u/>
      <sz val="12"/>
      <color rgb="FF1C31CE"/>
      <name val="Helvetica"/>
    </font>
    <font>
      <b/>
      <sz val="12"/>
      <color rgb="FFFF0000"/>
      <name val="Franklin Gothic Book"/>
      <family val="2"/>
      <scheme val="minor"/>
    </font>
    <font>
      <b/>
      <sz val="11"/>
      <color rgb="FF161616"/>
      <name val="Segoe UI"/>
      <family val="2"/>
    </font>
    <font>
      <sz val="11"/>
      <color rgb="FF161616"/>
      <name val="Segoe UI"/>
      <family val="2"/>
    </font>
    <font>
      <sz val="12"/>
      <color theme="1"/>
      <name val="Helvetica#"/>
    </font>
    <font>
      <b/>
      <sz val="10"/>
      <color rgb="FFFF0000"/>
      <name val="Franklin Gothic Book"/>
      <family val="2"/>
      <scheme val="minor"/>
    </font>
    <font>
      <sz val="11"/>
      <color rgb="FF1C31CE"/>
      <name val="Helvetica"/>
    </font>
    <font>
      <b/>
      <sz val="15"/>
      <color theme="3"/>
      <name val="Franklin Gothic Book"/>
      <family val="2"/>
      <scheme val="minor"/>
    </font>
    <font>
      <sz val="10"/>
      <color rgb="FF002060"/>
      <name val="Helvetica"/>
    </font>
    <font>
      <b/>
      <sz val="10"/>
      <color theme="1"/>
      <name val="Helvetica#"/>
    </font>
    <font>
      <b/>
      <sz val="10"/>
      <name val="Helvetica"/>
    </font>
    <font>
      <sz val="9"/>
      <color rgb="FF002060"/>
      <name val="Helvetica"/>
    </font>
    <font>
      <b/>
      <sz val="8"/>
      <color rgb="FFC00000"/>
      <name val="Helvetica"/>
    </font>
    <font>
      <sz val="8"/>
      <name val="Helvetica"/>
    </font>
    <font>
      <sz val="8"/>
      <color rgb="FF002060"/>
      <name val="Helvetica"/>
    </font>
    <font>
      <sz val="10"/>
      <color theme="1"/>
      <name val="Franklin Gothic Book"/>
      <family val="2"/>
      <scheme val="minor"/>
    </font>
    <font>
      <sz val="9"/>
      <name val="Helvetica"/>
    </font>
    <font>
      <sz val="9"/>
      <color theme="1"/>
      <name val="Helvetica"/>
    </font>
    <font>
      <b/>
      <sz val="12"/>
      <color theme="0"/>
      <name val="Helvetica"/>
    </font>
    <font>
      <b/>
      <u/>
      <sz val="8"/>
      <color rgb="FF1C31CE"/>
      <name val="Helvetica"/>
    </font>
    <font>
      <sz val="8"/>
      <color theme="1"/>
      <name val="Helvetica"/>
    </font>
    <font>
      <b/>
      <sz val="14"/>
      <color rgb="FF1C31CE"/>
      <name val="Helvetica"/>
    </font>
    <font>
      <sz val="10.5"/>
      <color theme="1"/>
      <name val="Helvetica"/>
    </font>
    <font>
      <b/>
      <sz val="10.5"/>
      <color theme="1"/>
      <name val="Helvetica"/>
    </font>
    <font>
      <sz val="12"/>
      <color theme="0"/>
      <name val="Helvetica"/>
    </font>
    <font>
      <u/>
      <sz val="12"/>
      <color theme="0"/>
      <name val="Helvetica"/>
    </font>
    <font>
      <sz val="10"/>
      <color rgb="FF1C31CE"/>
      <name val="Helvetica"/>
    </font>
    <font>
      <b/>
      <sz val="10"/>
      <color theme="1"/>
      <name val="Helvetica"/>
    </font>
    <font>
      <b/>
      <u/>
      <sz val="10"/>
      <color rgb="FF1C31CE"/>
      <name val="Helvetica"/>
    </font>
    <font>
      <sz val="10"/>
      <color rgb="FF0D0D0D"/>
      <name val="Helvetica"/>
    </font>
    <font>
      <b/>
      <sz val="10"/>
      <color rgb="FF0D0D0D"/>
      <name val="Helvetica"/>
    </font>
    <font>
      <u/>
      <sz val="10"/>
      <color theme="10"/>
      <name val="Helvetica"/>
    </font>
    <font>
      <u/>
      <sz val="10"/>
      <color rgb="FF1C31CE"/>
      <name val="Helvetica"/>
    </font>
    <font>
      <b/>
      <sz val="13"/>
      <color rgb="FF1C31CE"/>
      <name val="Helvetica"/>
    </font>
    <font>
      <sz val="13"/>
      <color theme="1"/>
      <name val="Franklin Gothic Book"/>
      <family val="2"/>
      <scheme val="minor"/>
    </font>
    <font>
      <b/>
      <sz val="11"/>
      <color rgb="FF1C31CE"/>
      <name val="Helvetica"/>
    </font>
    <font>
      <u/>
      <sz val="10"/>
      <name val="Helvetica"/>
    </font>
    <font>
      <sz val="9"/>
      <color theme="1"/>
      <name val="Helvetica#"/>
    </font>
    <font>
      <b/>
      <sz val="9"/>
      <name val="Helvetica"/>
    </font>
    <font>
      <b/>
      <u/>
      <sz val="9"/>
      <name val="Helvetica"/>
    </font>
    <font>
      <b/>
      <sz val="11"/>
      <color rgb="FFC00000"/>
      <name val="Helvetica"/>
    </font>
    <font>
      <b/>
      <u/>
      <sz val="12"/>
      <name val="Helvetica"/>
    </font>
    <font>
      <b/>
      <sz val="10"/>
      <color rgb="FFFF0000"/>
      <name val="Helvetica"/>
    </font>
    <font>
      <sz val="8"/>
      <color rgb="FFC00000"/>
      <name val="Helvetica"/>
    </font>
    <font>
      <b/>
      <sz val="15"/>
      <color theme="0"/>
      <name val="Helvetica"/>
    </font>
    <font>
      <sz val="11"/>
      <color theme="0"/>
      <name val="Helvetica"/>
    </font>
    <font>
      <b/>
      <sz val="18"/>
      <color rgb="FF002060"/>
      <name val="Helvetica"/>
    </font>
    <font>
      <u/>
      <sz val="10"/>
      <color rgb="FF1C31CE"/>
      <name val="Franklin Gothic Book"/>
      <family val="2"/>
      <scheme val="minor"/>
    </font>
    <font>
      <sz val="10"/>
      <color rgb="FFC00000"/>
      <name val="Helvetica"/>
    </font>
    <font>
      <sz val="10"/>
      <color rgb="FFFF0000"/>
      <name val="Helvetica"/>
    </font>
    <font>
      <sz val="10.5"/>
      <name val="Helvetica"/>
    </font>
    <font>
      <b/>
      <sz val="10.5"/>
      <name val="Helvetica"/>
    </font>
    <font>
      <b/>
      <sz val="9"/>
      <color rgb="FF1C31CE"/>
      <name val="Helvetica"/>
    </font>
    <font>
      <b/>
      <sz val="11"/>
      <color theme="0"/>
      <name val="Helvetica"/>
    </font>
    <font>
      <b/>
      <sz val="10"/>
      <color theme="0"/>
      <name val="Helvetica"/>
    </font>
    <font>
      <b/>
      <u/>
      <sz val="11"/>
      <color theme="0"/>
      <name val="Helvetica"/>
    </font>
    <font>
      <b/>
      <sz val="9.5"/>
      <color rgb="FFC00000"/>
      <name val="Helvetica"/>
    </font>
    <font>
      <sz val="9.5"/>
      <color theme="1"/>
      <name val="Helvetica"/>
    </font>
    <font>
      <b/>
      <u/>
      <sz val="13"/>
      <color rgb="FFC00000"/>
      <name val="Helvetica"/>
    </font>
    <font>
      <sz val="8"/>
      <color rgb="FF1C31CE"/>
      <name val="Helvetica"/>
    </font>
    <font>
      <b/>
      <sz val="11.5"/>
      <name val="Helvetica"/>
    </font>
    <font>
      <sz val="11.5"/>
      <name val="Helvetica"/>
    </font>
    <font>
      <u/>
      <sz val="11"/>
      <color theme="1"/>
      <name val="Franklin Gothic Book"/>
      <family val="2"/>
      <scheme val="minor"/>
    </font>
    <font>
      <sz val="9"/>
      <name val="Arial"/>
      <family val="2"/>
    </font>
    <font>
      <b/>
      <sz val="12.5"/>
      <color theme="0"/>
      <name val="Helvetica"/>
    </font>
    <font>
      <u/>
      <sz val="12.5"/>
      <color theme="10"/>
      <name val="Helvetica"/>
    </font>
    <font>
      <b/>
      <sz val="9"/>
      <color rgb="FFFF0000"/>
      <name val="Helvetica"/>
    </font>
    <font>
      <sz val="15"/>
      <color theme="0"/>
      <name val="Franklin Gothic Book"/>
      <family val="2"/>
      <scheme val="minor"/>
    </font>
    <font>
      <u/>
      <sz val="12"/>
      <name val="Helvetica"/>
    </font>
    <font>
      <b/>
      <sz val="8"/>
      <color rgb="FF002060"/>
      <name val="Helvetica"/>
    </font>
    <font>
      <u/>
      <sz val="8"/>
      <color theme="10"/>
      <name val="Helvetica"/>
    </font>
    <font>
      <b/>
      <sz val="8"/>
      <color theme="1"/>
      <name val="Helvetica"/>
    </font>
    <font>
      <b/>
      <sz val="12"/>
      <color theme="1"/>
      <name val="Franklin Gothic Book"/>
      <family val="2"/>
      <scheme val="minor"/>
    </font>
    <font>
      <sz val="7"/>
      <color rgb="FF002060"/>
      <name val="Helvetica"/>
    </font>
    <font>
      <b/>
      <sz val="11"/>
      <color theme="1"/>
      <name val="Arial"/>
      <family val="2"/>
    </font>
    <font>
      <b/>
      <u/>
      <sz val="14"/>
      <color rgb="FFFF0000"/>
      <name val="Helvetica"/>
    </font>
    <font>
      <b/>
      <sz val="14"/>
      <color rgb="FFFF0000"/>
      <name val="Helvetica"/>
    </font>
    <font>
      <b/>
      <u/>
      <sz val="14"/>
      <color rgb="FF1C31CE"/>
      <name val="Helvetica"/>
    </font>
    <font>
      <u/>
      <sz val="11"/>
      <color rgb="FF1C31CE"/>
      <name val="Helvetica"/>
    </font>
    <font>
      <b/>
      <sz val="16"/>
      <color rgb="FF0000CC"/>
      <name val="Helvetica"/>
    </font>
    <font>
      <i/>
      <sz val="9"/>
      <color theme="1"/>
      <name val="Helvetica"/>
    </font>
    <font>
      <sz val="11"/>
      <color rgb="FFC00000"/>
      <name val="Helvetica"/>
    </font>
    <font>
      <b/>
      <sz val="10.5"/>
      <color theme="0"/>
      <name val="Helvetica"/>
    </font>
    <font>
      <sz val="10"/>
      <color theme="0"/>
      <name val="Helvetica"/>
    </font>
    <font>
      <i/>
      <sz val="8"/>
      <color theme="0"/>
      <name val="Helvetica"/>
    </font>
    <font>
      <b/>
      <u/>
      <sz val="11"/>
      <color rgb="FFC00000"/>
      <name val="Helvetica"/>
    </font>
    <font>
      <sz val="10"/>
      <color rgb="FF0A6A53"/>
      <name val="Helvetica"/>
    </font>
    <font>
      <b/>
      <sz val="10"/>
      <color rgb="FF0A6A53"/>
      <name val="Helvetica"/>
    </font>
    <font>
      <b/>
      <u/>
      <sz val="14"/>
      <color theme="0"/>
      <name val="Helvetica"/>
    </font>
    <font>
      <b/>
      <u/>
      <sz val="10"/>
      <color rgb="FF002060"/>
      <name val="Helvetica"/>
    </font>
    <font>
      <b/>
      <sz val="14"/>
      <color rgb="FFC00000"/>
      <name val="Helvetica"/>
    </font>
    <font>
      <b/>
      <u/>
      <sz val="14"/>
      <color rgb="FFC00000"/>
      <name val="Helvetica"/>
    </font>
    <font>
      <b/>
      <sz val="16"/>
      <color rgb="FF002060"/>
      <name val="Helvetica"/>
    </font>
    <font>
      <b/>
      <sz val="12"/>
      <color rgb="FF8ECCB0"/>
      <name val="Helvetica"/>
    </font>
    <font>
      <b/>
      <sz val="11"/>
      <color rgb="FFA40000"/>
      <name val="Helvetica"/>
    </font>
  </fonts>
  <fills count="26">
    <fill>
      <patternFill patternType="none"/>
    </fill>
    <fill>
      <patternFill patternType="gray125"/>
    </fill>
    <fill>
      <patternFill patternType="solid">
        <fgColor theme="0"/>
        <bgColor indexed="64"/>
      </patternFill>
    </fill>
    <fill>
      <patternFill patternType="solid">
        <fgColor rgb="FFA4C8FE"/>
        <bgColor indexed="64"/>
      </patternFill>
    </fill>
    <fill>
      <patternFill patternType="solid">
        <fgColor theme="1"/>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0A6A53"/>
        <bgColor indexed="64"/>
      </patternFill>
    </fill>
    <fill>
      <patternFill patternType="solid">
        <fgColor rgb="FF8ECCB0"/>
        <bgColor indexed="64"/>
      </patternFill>
    </fill>
    <fill>
      <patternFill patternType="solid">
        <fgColor theme="3" tint="0.59999389629810485"/>
        <bgColor indexed="64"/>
      </patternFill>
    </fill>
    <fill>
      <patternFill patternType="solid">
        <fgColor rgb="FFCBFDD7"/>
        <bgColor indexed="64"/>
      </patternFill>
    </fill>
    <fill>
      <patternFill patternType="solid">
        <fgColor rgb="FFFFC000"/>
        <bgColor indexed="64"/>
      </patternFill>
    </fill>
    <fill>
      <patternFill patternType="solid">
        <fgColor rgb="FFC2E4D5"/>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3"/>
      </left>
      <right/>
      <top style="thin">
        <color theme="6"/>
      </top>
      <bottom style="medium">
        <color indexed="64"/>
      </bottom>
      <diagonal/>
    </border>
    <border>
      <left style="thin">
        <color theme="3"/>
      </left>
      <right/>
      <top/>
      <bottom style="thin">
        <color theme="6"/>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3"/>
      </left>
      <right style="thin">
        <color theme="3"/>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theme="3"/>
      </left>
      <right/>
      <top style="medium">
        <color indexed="64"/>
      </top>
      <bottom style="medium">
        <color indexed="64"/>
      </bottom>
      <diagonal/>
    </border>
    <border>
      <left/>
      <right/>
      <top/>
      <bottom style="thick">
        <color theme="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bottom style="thick">
        <color theme="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theme="6" tint="0.59996337778862885"/>
      </right>
      <top style="medium">
        <color indexed="64"/>
      </top>
      <bottom style="medium">
        <color indexed="64"/>
      </bottom>
      <diagonal/>
    </border>
    <border>
      <left style="thin">
        <color theme="6" tint="0.59996337778862885"/>
      </left>
      <right style="medium">
        <color indexed="64"/>
      </right>
      <top style="medium">
        <color indexed="64"/>
      </top>
      <bottom style="medium">
        <color indexed="64"/>
      </bottom>
      <diagonal/>
    </border>
  </borders>
  <cellStyleXfs count="11">
    <xf numFmtId="0" fontId="0" fillId="0" borderId="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8" fillId="0" borderId="0"/>
    <xf numFmtId="0" fontId="25" fillId="0" borderId="0" applyNumberFormat="0" applyFill="0" applyBorder="0" applyAlignment="0" applyProtection="0">
      <alignment vertical="top"/>
      <protection locked="0"/>
    </xf>
    <xf numFmtId="0" fontId="24" fillId="0" borderId="0"/>
    <xf numFmtId="0" fontId="26"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1" fillId="0" borderId="32" applyNumberFormat="0" applyFill="0" applyAlignment="0" applyProtection="0"/>
  </cellStyleXfs>
  <cellXfs count="840">
    <xf numFmtId="0" fontId="0" fillId="0" borderId="0" xfId="0"/>
    <xf numFmtId="0" fontId="4" fillId="3" borderId="8" xfId="0" applyFont="1" applyFill="1" applyBorder="1" applyAlignment="1">
      <alignment wrapText="1"/>
    </xf>
    <xf numFmtId="0" fontId="4" fillId="3" borderId="8" xfId="0" applyFont="1" applyFill="1" applyBorder="1" applyAlignment="1">
      <alignment vertical="center" wrapText="1"/>
    </xf>
    <xf numFmtId="0" fontId="5" fillId="3" borderId="8" xfId="1" applyFont="1" applyFill="1" applyBorder="1" applyAlignment="1" applyProtection="1">
      <alignment wrapText="1"/>
    </xf>
    <xf numFmtId="0" fontId="0" fillId="0" borderId="0" xfId="0" applyAlignment="1">
      <alignment horizontal="center"/>
    </xf>
    <xf numFmtId="0" fontId="4" fillId="3" borderId="8" xfId="0" applyFont="1" applyFill="1" applyBorder="1" applyAlignment="1">
      <alignment horizontal="left" wrapText="1"/>
    </xf>
    <xf numFmtId="0" fontId="0" fillId="5" borderId="0" xfId="0" applyFill="1" applyAlignment="1">
      <alignment horizontal="center"/>
    </xf>
    <xf numFmtId="0" fontId="0" fillId="0" borderId="0" xfId="0" applyAlignment="1">
      <alignment horizontal="left"/>
    </xf>
    <xf numFmtId="0" fontId="4" fillId="3" borderId="1" xfId="0" applyFont="1" applyFill="1" applyBorder="1" applyAlignment="1">
      <alignment wrapText="1"/>
    </xf>
    <xf numFmtId="0" fontId="0" fillId="0" borderId="0" xfId="0" applyAlignment="1">
      <alignment horizontal="center" wrapText="1"/>
    </xf>
    <xf numFmtId="0" fontId="0" fillId="0" borderId="0" xfId="0" applyAlignment="1">
      <alignment wrapText="1"/>
    </xf>
    <xf numFmtId="15" fontId="6" fillId="7" borderId="16" xfId="1" applyNumberFormat="1" applyFont="1" applyFill="1" applyBorder="1" applyAlignment="1" applyProtection="1">
      <alignment vertical="center" wrapText="1"/>
    </xf>
    <xf numFmtId="15" fontId="6" fillId="7" borderId="17" xfId="1" applyNumberFormat="1" applyFont="1" applyFill="1" applyBorder="1" applyAlignment="1" applyProtection="1">
      <alignment vertical="center" wrapText="1"/>
    </xf>
    <xf numFmtId="0" fontId="2" fillId="3" borderId="4" xfId="0" applyFont="1" applyFill="1" applyBorder="1" applyAlignment="1">
      <alignment vertical="center" wrapText="1"/>
    </xf>
    <xf numFmtId="0" fontId="11" fillId="4" borderId="2" xfId="0" applyFont="1" applyFill="1" applyBorder="1" applyAlignment="1" applyProtection="1">
      <alignment vertical="center" wrapText="1"/>
      <protection hidden="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vertical="top" wrapText="1"/>
      <protection hidden="1"/>
    </xf>
    <xf numFmtId="0" fontId="0" fillId="0" borderId="0" xfId="0" applyAlignment="1" applyProtection="1">
      <alignment vertical="top"/>
      <protection hidden="1"/>
    </xf>
    <xf numFmtId="0" fontId="15" fillId="0" borderId="0" xfId="0" applyFont="1" applyAlignment="1" applyProtection="1">
      <alignment vertical="top" wrapText="1"/>
      <protection hidden="1"/>
    </xf>
    <xf numFmtId="0" fontId="16" fillId="0" borderId="0" xfId="0" applyFont="1" applyAlignment="1" applyProtection="1">
      <alignment vertical="top"/>
      <protection hidden="1"/>
    </xf>
    <xf numFmtId="0" fontId="17" fillId="8" borderId="0" xfId="0" applyFont="1" applyFill="1" applyAlignment="1" applyProtection="1">
      <alignment vertical="top" wrapText="1"/>
      <protection hidden="1"/>
    </xf>
    <xf numFmtId="0" fontId="12" fillId="8" borderId="0" xfId="0" applyFont="1" applyFill="1" applyAlignment="1" applyProtection="1">
      <alignment vertical="top" wrapText="1"/>
      <protection hidden="1"/>
    </xf>
    <xf numFmtId="0" fontId="0" fillId="0" borderId="4" xfId="0" applyBorder="1" applyAlignment="1" applyProtection="1">
      <alignment vertical="top" wrapText="1"/>
      <protection hidden="1"/>
    </xf>
    <xf numFmtId="0" fontId="18" fillId="0" borderId="4" xfId="0" applyFont="1" applyBorder="1" applyAlignment="1" applyProtection="1">
      <alignment vertical="top" wrapText="1"/>
      <protection hidden="1"/>
    </xf>
    <xf numFmtId="0" fontId="13" fillId="5" borderId="4" xfId="0" applyFont="1" applyFill="1" applyBorder="1" applyAlignment="1" applyProtection="1">
      <alignment vertical="top" wrapText="1"/>
      <protection hidden="1"/>
    </xf>
    <xf numFmtId="0" fontId="14" fillId="9" borderId="4" xfId="0" applyFont="1" applyFill="1" applyBorder="1" applyAlignment="1" applyProtection="1">
      <alignment vertical="top" wrapText="1"/>
      <protection hidden="1"/>
    </xf>
    <xf numFmtId="0" fontId="14" fillId="9" borderId="0" xfId="0" applyFont="1" applyFill="1" applyAlignment="1" applyProtection="1">
      <alignment vertical="top" wrapText="1"/>
      <protection hidden="1"/>
    </xf>
    <xf numFmtId="0" fontId="14" fillId="9" borderId="0" xfId="0" applyFont="1" applyFill="1" applyAlignment="1" applyProtection="1">
      <alignment vertical="top"/>
      <protection hidden="1"/>
    </xf>
    <xf numFmtId="0" fontId="0" fillId="9" borderId="4" xfId="0" applyFill="1" applyBorder="1" applyAlignment="1" applyProtection="1">
      <alignment vertical="top" wrapText="1"/>
      <protection hidden="1"/>
    </xf>
    <xf numFmtId="0" fontId="0" fillId="9" borderId="0" xfId="0" applyFill="1" applyAlignment="1" applyProtection="1">
      <alignment vertical="top" wrapText="1"/>
      <protection hidden="1"/>
    </xf>
    <xf numFmtId="0" fontId="0" fillId="9" borderId="0" xfId="0" applyFill="1" applyAlignment="1" applyProtection="1">
      <alignment vertical="top"/>
      <protection hidden="1"/>
    </xf>
    <xf numFmtId="0" fontId="0" fillId="5" borderId="4" xfId="0" applyFill="1" applyBorder="1" applyAlignment="1" applyProtection="1">
      <alignment vertical="top" wrapText="1"/>
      <protection hidden="1"/>
    </xf>
    <xf numFmtId="0" fontId="14" fillId="10" borderId="4" xfId="0" applyFont="1" applyFill="1" applyBorder="1" applyAlignment="1" applyProtection="1">
      <alignment vertical="top" wrapText="1"/>
      <protection hidden="1"/>
    </xf>
    <xf numFmtId="0" fontId="13" fillId="0" borderId="4" xfId="0" applyFont="1" applyBorder="1" applyAlignment="1" applyProtection="1">
      <alignment vertical="top" wrapText="1"/>
      <protection hidden="1"/>
    </xf>
    <xf numFmtId="0" fontId="19" fillId="5" borderId="4" xfId="0" applyFont="1" applyFill="1" applyBorder="1" applyAlignment="1" applyProtection="1">
      <alignment vertical="top" wrapText="1"/>
      <protection hidden="1"/>
    </xf>
    <xf numFmtId="0" fontId="20" fillId="0" borderId="4" xfId="0" applyFont="1" applyBorder="1" applyAlignment="1" applyProtection="1">
      <alignment vertical="top" wrapText="1"/>
      <protection hidden="1"/>
    </xf>
    <xf numFmtId="0" fontId="21" fillId="0" borderId="4" xfId="0" applyFont="1" applyBorder="1" applyAlignment="1" applyProtection="1">
      <alignment vertical="top" wrapText="1"/>
      <protection hidden="1"/>
    </xf>
    <xf numFmtId="0" fontId="0" fillId="11" borderId="4" xfId="0" applyFill="1" applyBorder="1" applyAlignment="1" applyProtection="1">
      <alignment vertical="top" wrapText="1"/>
      <protection hidden="1"/>
    </xf>
    <xf numFmtId="0" fontId="0" fillId="0" borderId="4" xfId="0" applyBorder="1"/>
    <xf numFmtId="0" fontId="18" fillId="11" borderId="4" xfId="0" applyFont="1" applyFill="1" applyBorder="1" applyAlignment="1" applyProtection="1">
      <alignment vertical="top" wrapText="1"/>
      <protection hidden="1"/>
    </xf>
    <xf numFmtId="0" fontId="0" fillId="0" borderId="0" xfId="0" applyAlignment="1">
      <alignment horizontal="left" wrapText="1"/>
    </xf>
    <xf numFmtId="0" fontId="14" fillId="12" borderId="4" xfId="0" applyFont="1" applyFill="1" applyBorder="1" applyAlignment="1" applyProtection="1">
      <alignment vertical="top" wrapText="1"/>
      <protection hidden="1"/>
    </xf>
    <xf numFmtId="0" fontId="22" fillId="12" borderId="4" xfId="0" applyFont="1" applyFill="1" applyBorder="1" applyAlignment="1" applyProtection="1">
      <alignment vertical="top" wrapText="1"/>
      <protection hidden="1"/>
    </xf>
    <xf numFmtId="0" fontId="0" fillId="13" borderId="4" xfId="0" applyFill="1" applyBorder="1" applyAlignment="1" applyProtection="1">
      <alignment vertical="top" wrapText="1"/>
      <protection hidden="1"/>
    </xf>
    <xf numFmtId="0" fontId="18" fillId="13" borderId="4" xfId="0" applyFont="1" applyFill="1" applyBorder="1" applyAlignment="1" applyProtection="1">
      <alignment vertical="top" wrapText="1"/>
      <protection hidden="1"/>
    </xf>
    <xf numFmtId="0" fontId="0" fillId="7" borderId="4" xfId="0" applyFill="1" applyBorder="1" applyAlignment="1" applyProtection="1">
      <alignment vertical="top" wrapText="1"/>
      <protection hidden="1"/>
    </xf>
    <xf numFmtId="0" fontId="18" fillId="7" borderId="4" xfId="0" applyFont="1" applyFill="1" applyBorder="1" applyAlignment="1" applyProtection="1">
      <alignment vertical="top" wrapText="1"/>
      <protection hidden="1"/>
    </xf>
    <xf numFmtId="0" fontId="14" fillId="0" borderId="4" xfId="0" applyFont="1" applyBorder="1" applyAlignment="1" applyProtection="1">
      <alignment vertical="top" wrapText="1"/>
      <protection hidden="1"/>
    </xf>
    <xf numFmtId="0" fontId="0" fillId="0" borderId="4" xfId="0" applyBorder="1" applyAlignment="1" applyProtection="1">
      <alignment vertical="top"/>
      <protection hidden="1"/>
    </xf>
    <xf numFmtId="0" fontId="0" fillId="2" borderId="4" xfId="0" applyFill="1" applyBorder="1" applyAlignment="1" applyProtection="1">
      <alignment vertical="top" wrapText="1"/>
      <protection hidden="1"/>
    </xf>
    <xf numFmtId="0" fontId="18" fillId="10" borderId="4" xfId="0" applyFont="1" applyFill="1" applyBorder="1" applyAlignment="1" applyProtection="1">
      <alignment vertical="top" wrapText="1"/>
      <protection hidden="1"/>
    </xf>
    <xf numFmtId="0" fontId="0" fillId="0" borderId="24" xfId="0" applyBorder="1" applyAlignment="1" applyProtection="1">
      <alignment vertical="top" wrapText="1"/>
      <protection hidden="1"/>
    </xf>
    <xf numFmtId="0" fontId="0" fillId="0" borderId="25" xfId="0" applyBorder="1" applyAlignment="1" applyProtection="1">
      <alignment vertical="top" wrapText="1"/>
      <protection hidden="1"/>
    </xf>
    <xf numFmtId="0" fontId="14" fillId="0" borderId="0" xfId="0" applyFont="1"/>
    <xf numFmtId="0" fontId="9" fillId="0" borderId="0" xfId="0" applyFont="1" applyAlignment="1">
      <alignment horizontal="center" vertical="center" wrapText="1"/>
    </xf>
    <xf numFmtId="0" fontId="0" fillId="0" borderId="4" xfId="0" applyBorder="1" applyAlignment="1" applyProtection="1">
      <alignment horizontal="left" vertical="top" wrapText="1"/>
      <protection hidden="1"/>
    </xf>
    <xf numFmtId="0" fontId="18" fillId="0" borderId="4" xfId="0" applyFont="1" applyBorder="1" applyAlignment="1" applyProtection="1">
      <alignment horizontal="left" vertical="top" wrapText="1"/>
      <protection hidden="1"/>
    </xf>
    <xf numFmtId="0" fontId="14" fillId="15" borderId="4" xfId="0" applyFont="1" applyFill="1" applyBorder="1" applyAlignment="1" applyProtection="1">
      <alignment vertical="top" wrapText="1"/>
      <protection hidden="1"/>
    </xf>
    <xf numFmtId="0" fontId="0" fillId="15" borderId="4" xfId="0" applyFill="1" applyBorder="1" applyAlignment="1" applyProtection="1">
      <alignment vertical="top" wrapText="1"/>
      <protection hidden="1"/>
    </xf>
    <xf numFmtId="0" fontId="11" fillId="4" borderId="0" xfId="0" applyFont="1" applyFill="1" applyAlignment="1" applyProtection="1">
      <alignment vertical="center" wrapText="1"/>
      <protection hidden="1"/>
    </xf>
    <xf numFmtId="0" fontId="0" fillId="13" borderId="0" xfId="0" applyFill="1" applyAlignment="1">
      <alignment vertical="center" wrapText="1"/>
    </xf>
    <xf numFmtId="0" fontId="9" fillId="13" borderId="0" xfId="0" applyFont="1" applyFill="1" applyAlignment="1">
      <alignment horizontal="center" vertical="center" wrapText="1"/>
    </xf>
    <xf numFmtId="0" fontId="47" fillId="0" borderId="0" xfId="0" applyFont="1" applyAlignment="1" applyProtection="1">
      <alignment horizontal="center" vertical="center" wrapText="1"/>
      <protection hidden="1"/>
    </xf>
    <xf numFmtId="0" fontId="33" fillId="0" borderId="0" xfId="0" applyFont="1" applyAlignment="1" applyProtection="1">
      <alignment wrapText="1"/>
      <protection hidden="1"/>
    </xf>
    <xf numFmtId="0" fontId="33" fillId="0" borderId="0" xfId="0" applyFont="1" applyAlignment="1" applyProtection="1">
      <alignment horizontal="left" vertical="center" wrapText="1"/>
      <protection hidden="1"/>
    </xf>
    <xf numFmtId="0" fontId="27" fillId="0" borderId="0" xfId="0" applyFont="1" applyAlignment="1" applyProtection="1">
      <alignment wrapText="1"/>
      <protection hidden="1"/>
    </xf>
    <xf numFmtId="0" fontId="33" fillId="0" borderId="0" xfId="0" applyFont="1" applyAlignment="1" applyProtection="1">
      <alignment horizontal="center" vertical="center" wrapText="1"/>
      <protection hidden="1"/>
    </xf>
    <xf numFmtId="0" fontId="27" fillId="0" borderId="0" xfId="0" applyFont="1" applyProtection="1">
      <protection hidden="1"/>
    </xf>
    <xf numFmtId="0" fontId="28" fillId="0" borderId="0" xfId="0" applyFont="1" applyAlignment="1" applyProtection="1">
      <alignment horizontal="left" wrapText="1"/>
      <protection hidden="1"/>
    </xf>
    <xf numFmtId="0" fontId="27" fillId="2" borderId="0" xfId="0" applyFont="1" applyFill="1" applyAlignment="1" applyProtection="1">
      <alignment wrapText="1"/>
      <protection hidden="1"/>
    </xf>
    <xf numFmtId="0" fontId="32" fillId="0" borderId="0" xfId="0" applyFont="1" applyAlignment="1" applyProtection="1">
      <alignment horizontal="left" vertical="center" wrapText="1"/>
      <protection hidden="1"/>
    </xf>
    <xf numFmtId="0" fontId="44" fillId="0" borderId="0" xfId="0" applyFont="1" applyAlignment="1" applyProtection="1">
      <alignment horizontal="left" vertical="center" wrapText="1"/>
      <protection hidden="1"/>
    </xf>
    <xf numFmtId="0" fontId="46" fillId="0" borderId="0" xfId="0" applyFont="1" applyAlignment="1" applyProtection="1">
      <alignment horizontal="center" vertical="center" wrapText="1"/>
      <protection hidden="1"/>
    </xf>
    <xf numFmtId="0" fontId="33" fillId="0" borderId="0" xfId="0" applyFont="1" applyAlignment="1" applyProtection="1">
      <alignment horizontal="left" wrapText="1"/>
      <protection hidden="1"/>
    </xf>
    <xf numFmtId="0" fontId="37" fillId="0" borderId="0" xfId="0" applyFont="1" applyAlignment="1" applyProtection="1">
      <alignment horizontal="left" vertical="center" wrapText="1"/>
      <protection hidden="1"/>
    </xf>
    <xf numFmtId="0" fontId="51" fillId="0" borderId="0" xfId="1" applyFont="1" applyFill="1" applyBorder="1" applyAlignment="1" applyProtection="1">
      <alignment horizontal="left" vertical="center"/>
      <protection hidden="1"/>
    </xf>
    <xf numFmtId="0" fontId="51" fillId="0" borderId="0" xfId="1" applyFont="1" applyFill="1" applyBorder="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54" fillId="0" borderId="0" xfId="0" applyFont="1" applyAlignment="1" applyProtection="1">
      <alignment horizontal="left" vertical="center" wrapText="1"/>
      <protection hidden="1"/>
    </xf>
    <xf numFmtId="0" fontId="35" fillId="0" borderId="0" xfId="0" applyFont="1" applyAlignment="1" applyProtection="1">
      <alignment horizontal="left" wrapText="1"/>
      <protection hidden="1"/>
    </xf>
    <xf numFmtId="0" fontId="33" fillId="0" borderId="0" xfId="0" applyFont="1" applyProtection="1">
      <protection hidden="1"/>
    </xf>
    <xf numFmtId="0" fontId="0" fillId="0" borderId="0" xfId="0" applyProtection="1">
      <protection hidden="1"/>
    </xf>
    <xf numFmtId="14" fontId="50" fillId="0" borderId="4" xfId="0" applyNumberFormat="1" applyFont="1" applyBorder="1" applyAlignment="1" applyProtection="1">
      <alignment horizontal="center" vertical="center" wrapText="1"/>
      <protection locked="0"/>
    </xf>
    <xf numFmtId="164" fontId="28" fillId="0" borderId="6" xfId="0" applyNumberFormat="1" applyFont="1" applyBorder="1" applyAlignment="1" applyProtection="1">
      <alignment vertical="center" wrapText="1"/>
      <protection locked="0"/>
    </xf>
    <xf numFmtId="0" fontId="61"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locked="0"/>
    </xf>
    <xf numFmtId="2" fontId="27" fillId="0" borderId="0" xfId="0" applyNumberFormat="1" applyFont="1" applyAlignment="1" applyProtection="1">
      <alignment horizontal="center" vertical="center" wrapText="1"/>
      <protection locked="0"/>
    </xf>
    <xf numFmtId="164" fontId="33" fillId="0" borderId="0" xfId="0" applyNumberFormat="1" applyFont="1" applyAlignment="1" applyProtection="1">
      <alignment horizontal="center" vertical="center" wrapText="1"/>
      <protection hidden="1"/>
    </xf>
    <xf numFmtId="0" fontId="66" fillId="17" borderId="0" xfId="0" applyFont="1" applyFill="1" applyAlignment="1">
      <alignment horizontal="left" vertical="top" wrapText="1"/>
    </xf>
    <xf numFmtId="0" fontId="67" fillId="17" borderId="0" xfId="0" applyFont="1" applyFill="1" applyAlignment="1">
      <alignment horizontal="left" vertical="top" wrapText="1"/>
    </xf>
    <xf numFmtId="0" fontId="28" fillId="0" borderId="6" xfId="0" applyFont="1" applyBorder="1" applyAlignment="1" applyProtection="1">
      <alignment horizontal="center" vertical="center" wrapText="1"/>
      <protection locked="0"/>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33" fillId="0" borderId="0" xfId="0" applyFont="1"/>
    <xf numFmtId="0" fontId="63" fillId="0" borderId="0" xfId="0" applyFont="1"/>
    <xf numFmtId="0" fontId="14" fillId="3" borderId="4" xfId="0" applyFont="1" applyFill="1" applyBorder="1" applyAlignment="1" applyProtection="1">
      <alignment vertical="top" wrapText="1"/>
      <protection hidden="1"/>
    </xf>
    <xf numFmtId="0" fontId="65" fillId="0" borderId="0" xfId="0" applyFont="1" applyAlignment="1" applyProtection="1">
      <alignment vertical="top"/>
      <protection hidden="1"/>
    </xf>
    <xf numFmtId="0" fontId="69" fillId="0" borderId="0" xfId="0" applyFont="1" applyAlignment="1" applyProtection="1">
      <alignment vertical="top" wrapText="1"/>
      <protection hidden="1"/>
    </xf>
    <xf numFmtId="0" fontId="18" fillId="15" borderId="4" xfId="0" applyFont="1" applyFill="1" applyBorder="1" applyAlignment="1" applyProtection="1">
      <alignment vertical="top" wrapText="1"/>
      <protection hidden="1"/>
    </xf>
    <xf numFmtId="0" fontId="40" fillId="0" borderId="0" xfId="1" applyFont="1" applyAlignment="1" applyProtection="1">
      <alignment horizontal="left" vertical="center"/>
      <protection hidden="1"/>
    </xf>
    <xf numFmtId="0" fontId="40" fillId="0" borderId="0" xfId="1" applyFont="1" applyAlignment="1" applyProtection="1">
      <alignment horizontal="center" vertical="center"/>
      <protection hidden="1"/>
    </xf>
    <xf numFmtId="0" fontId="70" fillId="0" borderId="0" xfId="0" applyFont="1" applyProtection="1">
      <protection hidden="1"/>
    </xf>
    <xf numFmtId="0" fontId="29" fillId="0" borderId="0" xfId="0" applyFont="1" applyAlignment="1" applyProtection="1">
      <alignment horizontal="center" vertical="center" wrapText="1"/>
      <protection hidden="1"/>
    </xf>
    <xf numFmtId="164" fontId="50" fillId="16" borderId="4" xfId="0" applyNumberFormat="1" applyFont="1" applyFill="1" applyBorder="1" applyAlignment="1" applyProtection="1">
      <alignment horizontal="center" vertical="center" wrapText="1"/>
      <protection hidden="1"/>
    </xf>
    <xf numFmtId="0" fontId="68" fillId="0" borderId="0" xfId="0" applyFont="1" applyAlignment="1" applyProtection="1">
      <alignment vertical="center" wrapText="1"/>
      <protection hidden="1"/>
    </xf>
    <xf numFmtId="0" fontId="78" fillId="18" borderId="6" xfId="0" applyFont="1" applyFill="1" applyBorder="1" applyAlignment="1">
      <alignment horizontal="center" vertical="center" wrapText="1"/>
    </xf>
    <xf numFmtId="0" fontId="50" fillId="0" borderId="4" xfId="0" applyFont="1" applyBorder="1" applyAlignment="1" applyProtection="1">
      <alignment horizontal="left" vertical="center" wrapText="1"/>
      <protection hidden="1"/>
    </xf>
    <xf numFmtId="0" fontId="55" fillId="0" borderId="0" xfId="0" applyFont="1" applyAlignment="1" applyProtection="1">
      <alignment horizontal="center" vertical="center" wrapText="1"/>
      <protection hidden="1"/>
    </xf>
    <xf numFmtId="0" fontId="3" fillId="0" borderId="0" xfId="1" applyProtection="1">
      <protection hidden="1"/>
    </xf>
    <xf numFmtId="2" fontId="28" fillId="0" borderId="4" xfId="0" applyNumberFormat="1" applyFont="1" applyBorder="1" applyAlignment="1" applyProtection="1">
      <alignment horizontal="center" vertical="center" wrapText="1"/>
      <protection locked="0"/>
    </xf>
    <xf numFmtId="167" fontId="28" fillId="0" borderId="4" xfId="1" applyNumberFormat="1" applyFont="1" applyFill="1" applyBorder="1" applyAlignment="1" applyProtection="1">
      <alignment horizontal="center" vertical="center" wrapText="1"/>
      <protection locked="0"/>
    </xf>
    <xf numFmtId="164" fontId="28" fillId="16" borderId="7" xfId="0" applyNumberFormat="1" applyFont="1" applyFill="1" applyBorder="1" applyAlignment="1" applyProtection="1">
      <alignment horizontal="center" vertical="center" wrapText="1"/>
      <protection hidden="1"/>
    </xf>
    <xf numFmtId="0" fontId="92" fillId="0" borderId="0" xfId="1" applyFont="1" applyFill="1" applyBorder="1" applyAlignment="1" applyProtection="1">
      <alignment horizontal="center" vertical="center" wrapText="1"/>
    </xf>
    <xf numFmtId="0" fontId="28" fillId="0" borderId="2" xfId="0" applyFont="1" applyBorder="1" applyAlignment="1">
      <alignment horizontal="left" vertical="center" wrapText="1"/>
    </xf>
    <xf numFmtId="0" fontId="50" fillId="0" borderId="2" xfId="0" applyFont="1" applyBorder="1" applyAlignment="1">
      <alignment horizontal="left" vertical="center" wrapText="1"/>
    </xf>
    <xf numFmtId="0" fontId="93" fillId="0" borderId="2" xfId="0" applyFont="1" applyBorder="1" applyAlignment="1">
      <alignment horizontal="left" vertical="center" wrapText="1"/>
    </xf>
    <xf numFmtId="0" fontId="93" fillId="0" borderId="12" xfId="0" applyFont="1" applyBorder="1" applyAlignment="1">
      <alignment horizontal="left" vertical="center" wrapText="1"/>
    </xf>
    <xf numFmtId="0" fontId="92" fillId="0" borderId="12" xfId="1" applyFont="1" applyFill="1" applyBorder="1" applyAlignment="1" applyProtection="1">
      <alignment horizontal="center" vertical="center" wrapText="1"/>
    </xf>
    <xf numFmtId="0" fontId="93" fillId="0" borderId="2" xfId="0" applyFont="1" applyBorder="1" applyAlignment="1">
      <alignment horizontal="left" vertical="center"/>
    </xf>
    <xf numFmtId="0" fontId="93" fillId="0" borderId="12" xfId="0" applyFont="1" applyBorder="1" applyAlignment="1">
      <alignment horizontal="left" vertical="center"/>
    </xf>
    <xf numFmtId="0" fontId="92" fillId="0" borderId="0" xfId="1" applyFont="1" applyFill="1" applyBorder="1" applyAlignment="1" applyProtection="1">
      <alignment horizontal="left" vertical="center" wrapText="1"/>
    </xf>
    <xf numFmtId="0" fontId="92" fillId="0" borderId="12" xfId="1" applyFont="1" applyFill="1" applyBorder="1" applyAlignment="1" applyProtection="1">
      <alignment horizontal="left" vertical="center" wrapText="1"/>
    </xf>
    <xf numFmtId="0" fontId="98" fillId="0" borderId="0" xfId="0" applyFont="1"/>
    <xf numFmtId="0" fontId="90" fillId="0" borderId="0" xfId="0" applyFont="1" applyProtection="1">
      <protection hidden="1"/>
    </xf>
    <xf numFmtId="0" fontId="79" fillId="0" borderId="0" xfId="0" applyFont="1" applyProtection="1">
      <protection hidden="1"/>
    </xf>
    <xf numFmtId="0" fontId="92" fillId="0" borderId="12" xfId="1" applyFont="1" applyBorder="1" applyAlignment="1" applyProtection="1">
      <alignment vertical="center" wrapText="1"/>
      <protection hidden="1"/>
    </xf>
    <xf numFmtId="0" fontId="50" fillId="0" borderId="12" xfId="0" applyFont="1" applyBorder="1" applyAlignment="1" applyProtection="1">
      <alignment horizontal="left" vertical="center" wrapText="1"/>
      <protection hidden="1"/>
    </xf>
    <xf numFmtId="0" fontId="90" fillId="0" borderId="0" xfId="0" applyFont="1" applyAlignment="1" applyProtection="1">
      <alignment vertical="center"/>
      <protection hidden="1"/>
    </xf>
    <xf numFmtId="0" fontId="79" fillId="0" borderId="0" xfId="0" applyFont="1" applyAlignment="1" applyProtection="1">
      <alignment vertical="center"/>
      <protection hidden="1"/>
    </xf>
    <xf numFmtId="0" fontId="100" fillId="0" borderId="12" xfId="1" applyFont="1" applyBorder="1" applyAlignment="1" applyProtection="1">
      <alignment horizontal="left" vertical="center"/>
      <protection hidden="1"/>
    </xf>
    <xf numFmtId="0" fontId="42" fillId="5" borderId="2" xfId="0" applyFont="1" applyFill="1" applyBorder="1" applyAlignment="1" applyProtection="1">
      <alignment horizontal="left" vertical="center" wrapText="1"/>
      <protection hidden="1"/>
    </xf>
    <xf numFmtId="0" fontId="55" fillId="0" borderId="2" xfId="0" applyFont="1" applyBorder="1" applyAlignment="1" applyProtection="1">
      <alignment horizontal="left" vertical="center" wrapText="1"/>
      <protection hidden="1"/>
    </xf>
    <xf numFmtId="0" fontId="55" fillId="0" borderId="0" xfId="0" applyFont="1" applyAlignment="1" applyProtection="1">
      <alignment horizontal="left" vertical="center" wrapText="1"/>
      <protection hidden="1"/>
    </xf>
    <xf numFmtId="0" fontId="92" fillId="0" borderId="2" xfId="1" applyFont="1" applyBorder="1" applyAlignment="1" applyProtection="1">
      <alignment horizontal="left" vertical="center"/>
      <protection hidden="1"/>
    </xf>
    <xf numFmtId="0" fontId="0" fillId="3" borderId="4" xfId="0" applyFill="1" applyBorder="1" applyAlignment="1" applyProtection="1">
      <alignment vertical="top"/>
      <protection hidden="1"/>
    </xf>
    <xf numFmtId="0" fontId="0" fillId="3" borderId="4" xfId="0" applyFill="1" applyBorder="1"/>
    <xf numFmtId="0" fontId="32" fillId="3" borderId="0" xfId="0" applyFont="1" applyFill="1" applyAlignment="1">
      <alignment horizontal="left" vertical="center" indent="3"/>
    </xf>
    <xf numFmtId="0" fontId="27" fillId="0" borderId="0" xfId="0" applyFont="1" applyAlignment="1" applyProtection="1">
      <alignment horizontal="left" wrapText="1"/>
      <protection hidden="1"/>
    </xf>
    <xf numFmtId="0" fontId="27" fillId="0" borderId="0" xfId="0" applyFont="1" applyAlignment="1" applyProtection="1">
      <alignment horizontal="left" vertical="center" wrapText="1"/>
      <protection hidden="1"/>
    </xf>
    <xf numFmtId="0" fontId="28" fillId="0" borderId="0" xfId="0" applyFont="1" applyAlignment="1" applyProtection="1">
      <alignment wrapText="1"/>
      <protection hidden="1"/>
    </xf>
    <xf numFmtId="0" fontId="27" fillId="0" borderId="0" xfId="0" applyFont="1" applyAlignment="1" applyProtection="1">
      <alignment vertical="center" wrapText="1"/>
      <protection hidden="1"/>
    </xf>
    <xf numFmtId="0" fontId="41" fillId="0" borderId="0" xfId="0" applyFont="1" applyAlignment="1" applyProtection="1">
      <alignment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left" vertical="top" wrapText="1"/>
      <protection hidden="1"/>
    </xf>
    <xf numFmtId="0" fontId="37" fillId="0" borderId="0" xfId="0" applyFont="1" applyAlignment="1" applyProtection="1">
      <alignment wrapText="1"/>
      <protection hidden="1"/>
    </xf>
    <xf numFmtId="0" fontId="81" fillId="0" borderId="0" xfId="0" applyFont="1" applyAlignment="1" applyProtection="1">
      <alignment wrapText="1"/>
      <protection hidden="1"/>
    </xf>
    <xf numFmtId="0" fontId="35" fillId="0" borderId="0" xfId="0" applyFont="1" applyAlignment="1" applyProtection="1">
      <alignment wrapText="1"/>
      <protection hidden="1"/>
    </xf>
    <xf numFmtId="0" fontId="37" fillId="0" borderId="0" xfId="0" applyFont="1" applyAlignment="1" applyProtection="1">
      <alignment vertical="center" wrapText="1"/>
      <protection hidden="1"/>
    </xf>
    <xf numFmtId="0" fontId="37" fillId="0" borderId="0" xfId="0" applyFont="1" applyAlignment="1" applyProtection="1">
      <alignment horizontal="left" wrapText="1"/>
      <protection hidden="1"/>
    </xf>
    <xf numFmtId="0" fontId="56"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84" fillId="0" borderId="0" xfId="0" applyFont="1" applyAlignment="1" applyProtection="1">
      <alignment vertical="center" wrapText="1"/>
      <protection hidden="1"/>
    </xf>
    <xf numFmtId="0" fontId="56" fillId="0" borderId="0" xfId="0" applyFont="1" applyAlignment="1" applyProtection="1">
      <alignment wrapText="1"/>
      <protection hidden="1"/>
    </xf>
    <xf numFmtId="0" fontId="50"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50" fillId="0" borderId="0" xfId="0" applyFont="1" applyAlignment="1" applyProtection="1">
      <alignment horizontal="left" vertical="center"/>
      <protection hidden="1"/>
    </xf>
    <xf numFmtId="0" fontId="97" fillId="0" borderId="10" xfId="0" applyFont="1" applyBorder="1"/>
    <xf numFmtId="0" fontId="97" fillId="0" borderId="0" xfId="0" applyFont="1"/>
    <xf numFmtId="0" fontId="99" fillId="0" borderId="0" xfId="0" applyFont="1" applyProtection="1">
      <protection hidden="1"/>
    </xf>
    <xf numFmtId="0" fontId="74" fillId="16" borderId="4" xfId="0" applyFont="1" applyFill="1" applyBorder="1" applyAlignment="1" applyProtection="1">
      <alignment horizontal="left" vertical="center" wrapText="1"/>
      <protection hidden="1"/>
    </xf>
    <xf numFmtId="0" fontId="50" fillId="16" borderId="4" xfId="0" applyFont="1" applyFill="1" applyBorder="1" applyAlignment="1" applyProtection="1">
      <alignment horizontal="center" vertical="center" wrapText="1"/>
      <protection hidden="1"/>
    </xf>
    <xf numFmtId="0" fontId="32" fillId="21" borderId="0" xfId="0" applyFont="1" applyFill="1" applyAlignment="1" applyProtection="1">
      <alignment horizontal="left" vertical="center" wrapText="1"/>
      <protection hidden="1"/>
    </xf>
    <xf numFmtId="0" fontId="115" fillId="21" borderId="2" xfId="0" applyFont="1" applyFill="1" applyBorder="1" applyAlignment="1" applyProtection="1">
      <alignment horizontal="left" vertical="center" wrapText="1"/>
      <protection hidden="1"/>
    </xf>
    <xf numFmtId="0" fontId="34" fillId="21" borderId="12" xfId="0" applyFont="1" applyFill="1" applyBorder="1" applyAlignment="1" applyProtection="1">
      <alignment horizontal="left" vertical="center" wrapText="1"/>
      <protection hidden="1"/>
    </xf>
    <xf numFmtId="0" fontId="120" fillId="21" borderId="12" xfId="0" applyFont="1" applyFill="1" applyBorder="1" applyAlignment="1" applyProtection="1">
      <alignment horizontal="left" vertical="center" wrapText="1"/>
      <protection hidden="1"/>
    </xf>
    <xf numFmtId="0" fontId="38" fillId="21" borderId="2" xfId="0" applyFont="1" applyFill="1" applyBorder="1" applyAlignment="1" applyProtection="1">
      <alignment horizontal="left" vertical="center" wrapText="1"/>
      <protection hidden="1"/>
    </xf>
    <xf numFmtId="0" fontId="36" fillId="21" borderId="12" xfId="0" applyFont="1" applyFill="1" applyBorder="1" applyAlignment="1" applyProtection="1">
      <alignment horizontal="left" vertical="center" wrapText="1"/>
      <protection hidden="1"/>
    </xf>
    <xf numFmtId="0" fontId="16" fillId="0" borderId="0" xfId="0" applyFont="1" applyAlignment="1" applyProtection="1">
      <alignment vertical="top" wrapText="1"/>
      <protection hidden="1"/>
    </xf>
    <xf numFmtId="0" fontId="4" fillId="3" borderId="1" xfId="0" applyFont="1" applyFill="1" applyBorder="1" applyAlignment="1">
      <alignment horizontal="left" wrapText="1"/>
    </xf>
    <xf numFmtId="0" fontId="20" fillId="22" borderId="1" xfId="1" applyFont="1" applyFill="1" applyBorder="1" applyAlignment="1">
      <alignment wrapText="1"/>
    </xf>
    <xf numFmtId="0" fontId="0" fillId="5" borderId="0" xfId="0" applyFill="1" applyAlignment="1">
      <alignment horizontal="center" wrapText="1"/>
    </xf>
    <xf numFmtId="0" fontId="0" fillId="5" borderId="0" xfId="0" applyFill="1" applyAlignment="1">
      <alignment wrapText="1"/>
    </xf>
    <xf numFmtId="0" fontId="4" fillId="5" borderId="2" xfId="0" applyFont="1" applyFill="1" applyBorder="1" applyAlignment="1">
      <alignment wrapText="1"/>
    </xf>
    <xf numFmtId="0" fontId="74" fillId="21" borderId="2" xfId="0" applyFont="1" applyFill="1" applyBorder="1" applyAlignment="1" applyProtection="1">
      <alignment horizontal="left" vertical="center" wrapText="1"/>
      <protection hidden="1"/>
    </xf>
    <xf numFmtId="0" fontId="50" fillId="0" borderId="0" xfId="0" applyFont="1" applyAlignment="1" applyProtection="1">
      <alignment wrapText="1"/>
      <protection hidden="1"/>
    </xf>
    <xf numFmtId="0" fontId="75" fillId="21" borderId="2" xfId="0" applyFont="1" applyFill="1" applyBorder="1" applyAlignment="1" applyProtection="1">
      <alignment horizontal="left" vertical="center" wrapText="1"/>
      <protection hidden="1"/>
    </xf>
    <xf numFmtId="0" fontId="43" fillId="21" borderId="2" xfId="0" applyFont="1" applyFill="1" applyBorder="1" applyAlignment="1" applyProtection="1">
      <alignment vertical="center" wrapText="1"/>
      <protection hidden="1"/>
    </xf>
    <xf numFmtId="0" fontId="80" fillId="21" borderId="12" xfId="0" applyFont="1" applyFill="1" applyBorder="1" applyAlignment="1" applyProtection="1">
      <alignment horizontal="left" vertical="center" wrapText="1"/>
      <protection hidden="1"/>
    </xf>
    <xf numFmtId="0" fontId="75" fillId="21" borderId="12" xfId="0" applyFont="1" applyFill="1" applyBorder="1" applyAlignment="1" applyProtection="1">
      <alignment horizontal="left" vertical="center" wrapText="1"/>
      <protection hidden="1"/>
    </xf>
    <xf numFmtId="0" fontId="53" fillId="21" borderId="0" xfId="0" applyFont="1" applyFill="1" applyAlignment="1" applyProtection="1">
      <alignment horizontal="left" vertical="center" wrapText="1"/>
      <protection hidden="1"/>
    </xf>
    <xf numFmtId="0" fontId="38" fillId="21" borderId="0" xfId="0" applyFont="1" applyFill="1" applyAlignment="1" applyProtection="1">
      <alignment horizontal="left" vertical="center" wrapText="1"/>
      <protection hidden="1"/>
    </xf>
    <xf numFmtId="0" fontId="38" fillId="21" borderId="0" xfId="0" applyFont="1" applyFill="1" applyAlignment="1" applyProtection="1">
      <alignment horizontal="center" vertical="center" wrapText="1"/>
      <protection hidden="1"/>
    </xf>
    <xf numFmtId="0" fontId="57" fillId="23" borderId="0" xfId="0" applyFont="1" applyFill="1" applyAlignment="1">
      <alignment vertical="center"/>
    </xf>
    <xf numFmtId="0" fontId="45" fillId="23" borderId="0" xfId="0" applyFont="1" applyFill="1" applyAlignment="1" applyProtection="1">
      <alignment vertical="center" wrapText="1"/>
      <protection hidden="1"/>
    </xf>
    <xf numFmtId="0" fontId="33" fillId="23" borderId="0" xfId="0" applyFont="1" applyFill="1"/>
    <xf numFmtId="0" fontId="33" fillId="23" borderId="0" xfId="0" applyFont="1" applyFill="1" applyAlignment="1">
      <alignment vertical="center"/>
    </xf>
    <xf numFmtId="0" fontId="43" fillId="23" borderId="2" xfId="0" applyFont="1" applyFill="1" applyBorder="1" applyAlignment="1">
      <alignment vertical="center" wrapText="1"/>
    </xf>
    <xf numFmtId="0" fontId="43" fillId="23" borderId="0" xfId="0" applyFont="1" applyFill="1" applyAlignment="1">
      <alignment vertical="center" wrapText="1"/>
    </xf>
    <xf numFmtId="0" fontId="43" fillId="23" borderId="2" xfId="1" applyFont="1" applyFill="1" applyBorder="1" applyAlignment="1">
      <alignment horizontal="left" vertical="center" wrapText="1"/>
    </xf>
    <xf numFmtId="0" fontId="43" fillId="23" borderId="0" xfId="1" applyFont="1" applyFill="1" applyBorder="1" applyAlignment="1">
      <alignment horizontal="left" vertical="center" wrapText="1"/>
    </xf>
    <xf numFmtId="0" fontId="48" fillId="0" borderId="2" xfId="0"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129" fillId="0" borderId="2" xfId="1" applyFont="1" applyFill="1" applyBorder="1" applyAlignment="1" applyProtection="1">
      <alignment horizontal="left" vertical="center" wrapText="1"/>
      <protection hidden="1"/>
    </xf>
    <xf numFmtId="0" fontId="129" fillId="0" borderId="0" xfId="1" applyFont="1" applyFill="1" applyBorder="1" applyAlignment="1" applyProtection="1">
      <alignment horizontal="left" vertical="center" wrapText="1"/>
      <protection hidden="1"/>
    </xf>
    <xf numFmtId="0" fontId="55" fillId="20" borderId="2" xfId="0" applyFont="1" applyFill="1" applyBorder="1" applyAlignment="1">
      <alignment vertical="center"/>
    </xf>
    <xf numFmtId="0" fontId="131" fillId="20" borderId="0" xfId="1" applyFont="1" applyFill="1" applyAlignment="1">
      <alignment horizontal="left" vertical="center"/>
    </xf>
    <xf numFmtId="0" fontId="27" fillId="20" borderId="0" xfId="0" applyFont="1" applyFill="1" applyAlignment="1" applyProtection="1">
      <alignment horizontal="left" wrapText="1"/>
      <protection hidden="1"/>
    </xf>
    <xf numFmtId="0" fontId="130" fillId="23" borderId="0" xfId="1" applyFont="1" applyFill="1" applyBorder="1" applyAlignment="1">
      <alignment horizontal="left" vertical="center" wrapText="1"/>
    </xf>
    <xf numFmtId="0" fontId="28" fillId="23" borderId="0" xfId="1" applyFont="1" applyFill="1" applyBorder="1" applyAlignment="1">
      <alignment horizontal="left" vertical="center"/>
    </xf>
    <xf numFmtId="0" fontId="33" fillId="21" borderId="2" xfId="0" applyFont="1" applyFill="1" applyBorder="1" applyAlignment="1" applyProtection="1">
      <alignment wrapText="1"/>
      <protection hidden="1"/>
    </xf>
    <xf numFmtId="0" fontId="33" fillId="21" borderId="12" xfId="0" applyFont="1" applyFill="1" applyBorder="1" applyAlignment="1" applyProtection="1">
      <alignment horizontal="left" wrapText="1"/>
      <protection hidden="1"/>
    </xf>
    <xf numFmtId="0" fontId="55" fillId="20" borderId="0" xfId="0" applyFont="1" applyFill="1" applyAlignment="1">
      <alignment vertical="center"/>
    </xf>
    <xf numFmtId="0" fontId="43" fillId="23" borderId="2" xfId="0" applyFont="1" applyFill="1" applyBorder="1" applyAlignment="1">
      <alignment vertical="center"/>
    </xf>
    <xf numFmtId="0" fontId="132" fillId="23" borderId="0" xfId="1" applyFont="1" applyFill="1" applyBorder="1" applyAlignment="1">
      <alignment horizontal="left" vertical="center"/>
    </xf>
    <xf numFmtId="0" fontId="43" fillId="23" borderId="0" xfId="0" applyFont="1" applyFill="1" applyAlignment="1">
      <alignment vertical="center"/>
    </xf>
    <xf numFmtId="0" fontId="77" fillId="0" borderId="0" xfId="0" applyFont="1" applyAlignment="1" applyProtection="1">
      <alignment vertical="center" wrapText="1"/>
      <protection hidden="1"/>
    </xf>
    <xf numFmtId="0" fontId="133" fillId="21" borderId="10" xfId="0" applyFont="1" applyFill="1" applyBorder="1" applyAlignment="1" applyProtection="1">
      <alignment vertical="center" wrapText="1"/>
      <protection hidden="1"/>
    </xf>
    <xf numFmtId="0" fontId="133" fillId="21" borderId="11" xfId="0" applyFont="1" applyFill="1" applyBorder="1" applyAlignment="1" applyProtection="1">
      <alignment vertical="center" wrapText="1"/>
      <protection hidden="1"/>
    </xf>
    <xf numFmtId="0" fontId="135" fillId="0" borderId="0" xfId="0" applyFont="1" applyAlignment="1" applyProtection="1">
      <alignment wrapText="1"/>
      <protection hidden="1"/>
    </xf>
    <xf numFmtId="0" fontId="119" fillId="20" borderId="0" xfId="1" applyFont="1" applyFill="1" applyBorder="1" applyAlignment="1" applyProtection="1">
      <alignment vertical="center" wrapText="1"/>
      <protection hidden="1"/>
    </xf>
    <xf numFmtId="0" fontId="44" fillId="21" borderId="2" xfId="0" applyFont="1" applyFill="1" applyBorder="1" applyAlignment="1" applyProtection="1">
      <alignment vertical="center" wrapText="1"/>
      <protection hidden="1"/>
    </xf>
    <xf numFmtId="0" fontId="44" fillId="21" borderId="12" xfId="0" applyFont="1" applyFill="1" applyBorder="1" applyAlignment="1" applyProtection="1">
      <alignment vertical="center" wrapText="1"/>
      <protection hidden="1"/>
    </xf>
    <xf numFmtId="0" fontId="137" fillId="21" borderId="12" xfId="0" applyFont="1" applyFill="1" applyBorder="1" applyAlignment="1" applyProtection="1">
      <alignment horizontal="left" vertical="center" wrapText="1"/>
      <protection hidden="1"/>
    </xf>
    <xf numFmtId="15" fontId="116" fillId="0" borderId="0" xfId="0" applyNumberFormat="1" applyFont="1" applyAlignment="1" applyProtection="1">
      <alignment horizontal="center" vertical="center" wrapText="1"/>
      <protection hidden="1"/>
    </xf>
    <xf numFmtId="0" fontId="52" fillId="0" borderId="0" xfId="1" applyFont="1" applyFill="1" applyBorder="1" applyAlignment="1" applyProtection="1">
      <alignment horizontal="center" vertical="center" wrapText="1"/>
      <protection hidden="1"/>
    </xf>
    <xf numFmtId="0" fontId="52" fillId="0" borderId="0" xfId="1" applyFont="1" applyFill="1" applyBorder="1" applyAlignment="1">
      <alignment horizontal="center" vertical="center" wrapText="1"/>
    </xf>
    <xf numFmtId="15" fontId="52" fillId="0" borderId="0" xfId="1" applyNumberFormat="1" applyFont="1" applyFill="1" applyBorder="1" applyAlignment="1" applyProtection="1">
      <alignment horizontal="center" vertical="center" wrapText="1"/>
      <protection hidden="1"/>
    </xf>
    <xf numFmtId="0" fontId="41" fillId="21" borderId="2" xfId="0" applyFont="1" applyFill="1" applyBorder="1" applyAlignment="1" applyProtection="1">
      <alignment wrapText="1"/>
      <protection hidden="1"/>
    </xf>
    <xf numFmtId="0" fontId="32" fillId="21" borderId="2" xfId="0" applyFont="1" applyFill="1" applyBorder="1" applyAlignment="1" applyProtection="1">
      <alignment horizontal="left" vertical="center" wrapText="1"/>
      <protection hidden="1"/>
    </xf>
    <xf numFmtId="0" fontId="37" fillId="21" borderId="2" xfId="0" applyFont="1" applyFill="1" applyBorder="1" applyAlignment="1" applyProtection="1">
      <alignment wrapText="1"/>
      <protection hidden="1"/>
    </xf>
    <xf numFmtId="0" fontId="122" fillId="21" borderId="2" xfId="0" applyFont="1" applyFill="1" applyBorder="1" applyAlignment="1" applyProtection="1">
      <alignment vertical="top" wrapText="1"/>
      <protection hidden="1"/>
    </xf>
    <xf numFmtId="0" fontId="36" fillId="21" borderId="12" xfId="0" applyFont="1" applyFill="1" applyBorder="1" applyAlignment="1" applyProtection="1">
      <alignment vertical="center" wrapText="1"/>
      <protection hidden="1"/>
    </xf>
    <xf numFmtId="0" fontId="37" fillId="21" borderId="12" xfId="0" applyFont="1" applyFill="1" applyBorder="1" applyAlignment="1" applyProtection="1">
      <alignment wrapText="1"/>
      <protection hidden="1"/>
    </xf>
    <xf numFmtId="0" fontId="76" fillId="21" borderId="12" xfId="0" applyFont="1" applyFill="1" applyBorder="1" applyAlignment="1" applyProtection="1">
      <alignment horizontal="left" vertical="center" wrapText="1"/>
      <protection hidden="1"/>
    </xf>
    <xf numFmtId="0" fontId="84" fillId="21" borderId="12" xfId="0" applyFont="1" applyFill="1" applyBorder="1" applyAlignment="1" applyProtection="1">
      <alignment wrapText="1"/>
      <protection hidden="1"/>
    </xf>
    <xf numFmtId="0" fontId="83" fillId="21" borderId="0" xfId="1" applyFont="1" applyFill="1" applyBorder="1" applyAlignment="1" applyProtection="1">
      <alignment vertical="center" wrapText="1"/>
      <protection hidden="1"/>
    </xf>
    <xf numFmtId="0" fontId="96" fillId="21" borderId="0" xfId="1" applyFont="1" applyFill="1" applyBorder="1" applyAlignment="1" applyProtection="1">
      <alignment vertical="center" wrapText="1"/>
      <protection hidden="1"/>
    </xf>
    <xf numFmtId="0" fontId="87" fillId="21" borderId="2" xfId="0" applyFont="1" applyFill="1" applyBorder="1" applyAlignment="1" applyProtection="1">
      <alignment vertical="center" wrapText="1"/>
      <protection hidden="1"/>
    </xf>
    <xf numFmtId="0" fontId="40" fillId="21" borderId="12" xfId="1" applyFont="1" applyFill="1" applyBorder="1" applyAlignment="1" applyProtection="1">
      <alignment vertical="center" wrapText="1"/>
      <protection hidden="1"/>
    </xf>
    <xf numFmtId="0" fontId="38" fillId="21" borderId="12" xfId="0" applyFont="1" applyFill="1" applyBorder="1" applyAlignment="1" applyProtection="1">
      <alignment vertical="center" wrapText="1"/>
      <protection hidden="1"/>
    </xf>
    <xf numFmtId="0" fontId="41" fillId="21" borderId="2" xfId="0" applyFont="1" applyFill="1" applyBorder="1" applyAlignment="1" applyProtection="1">
      <alignment vertical="center" wrapText="1"/>
      <protection hidden="1"/>
    </xf>
    <xf numFmtId="0" fontId="37" fillId="21" borderId="2" xfId="0" applyFont="1" applyFill="1" applyBorder="1" applyAlignment="1" applyProtection="1">
      <alignment vertical="center" wrapText="1"/>
      <protection hidden="1"/>
    </xf>
    <xf numFmtId="0" fontId="50" fillId="0" borderId="1" xfId="0" applyFont="1" applyBorder="1" applyAlignment="1" applyProtection="1">
      <alignment horizontal="center" vertical="center" wrapText="1"/>
      <protection locked="0"/>
    </xf>
    <xf numFmtId="0" fontId="37" fillId="25" borderId="12" xfId="0" applyFont="1" applyFill="1" applyBorder="1" applyAlignment="1" applyProtection="1">
      <alignment wrapText="1"/>
      <protection hidden="1"/>
    </xf>
    <xf numFmtId="0" fontId="87" fillId="25" borderId="2" xfId="0" applyFont="1" applyFill="1" applyBorder="1" applyAlignment="1" applyProtection="1">
      <alignment vertical="center" wrapText="1"/>
      <protection hidden="1"/>
    </xf>
    <xf numFmtId="0" fontId="37" fillId="25" borderId="15" xfId="0" applyFont="1" applyFill="1" applyBorder="1" applyAlignment="1" applyProtection="1">
      <alignment vertical="center" wrapText="1"/>
      <protection hidden="1"/>
    </xf>
    <xf numFmtId="0" fontId="37" fillId="25" borderId="13" xfId="0" applyFont="1" applyFill="1" applyBorder="1" applyAlignment="1" applyProtection="1">
      <alignment vertical="center" wrapText="1"/>
      <protection hidden="1"/>
    </xf>
    <xf numFmtId="0" fontId="37" fillId="25" borderId="13" xfId="0" applyFont="1" applyFill="1" applyBorder="1" applyAlignment="1" applyProtection="1">
      <alignment wrapText="1"/>
      <protection hidden="1"/>
    </xf>
    <xf numFmtId="0" fontId="37" fillId="25" borderId="14" xfId="0" applyFont="1" applyFill="1" applyBorder="1" applyAlignment="1" applyProtection="1">
      <alignment wrapText="1"/>
      <protection hidden="1"/>
    </xf>
    <xf numFmtId="0" fontId="43" fillId="21" borderId="5" xfId="0" applyFont="1" applyFill="1" applyBorder="1" applyAlignment="1" applyProtection="1">
      <alignment horizontal="left" vertical="center" wrapText="1"/>
      <protection hidden="1"/>
    </xf>
    <xf numFmtId="0" fontId="43" fillId="21" borderId="10" xfId="0" applyFont="1" applyFill="1" applyBorder="1" applyAlignment="1" applyProtection="1">
      <alignment horizontal="left" vertical="center" wrapText="1"/>
      <protection hidden="1"/>
    </xf>
    <xf numFmtId="0" fontId="43" fillId="21" borderId="11" xfId="0" applyFont="1" applyFill="1" applyBorder="1" applyAlignment="1" applyProtection="1">
      <alignment horizontal="left" vertical="center" wrapText="1"/>
      <protection hidden="1"/>
    </xf>
    <xf numFmtId="0" fontId="43" fillId="21" borderId="0" xfId="0" applyFont="1" applyFill="1" applyAlignment="1" applyProtection="1">
      <alignment horizontal="left" vertical="center" wrapText="1"/>
      <protection hidden="1"/>
    </xf>
    <xf numFmtId="0" fontId="43" fillId="21" borderId="12" xfId="0" applyFont="1" applyFill="1" applyBorder="1" applyAlignment="1" applyProtection="1">
      <alignment horizontal="left" vertical="center" wrapText="1"/>
      <protection hidden="1"/>
    </xf>
    <xf numFmtId="0" fontId="39" fillId="21" borderId="2" xfId="0" applyFont="1" applyFill="1" applyBorder="1" applyAlignment="1" applyProtection="1">
      <alignment horizontal="left" vertical="center" wrapText="1"/>
      <protection hidden="1"/>
    </xf>
    <xf numFmtId="0" fontId="41" fillId="21" borderId="2" xfId="0" applyFont="1" applyFill="1" applyBorder="1" applyAlignment="1">
      <alignment horizontal="left" vertical="center" wrapText="1"/>
    </xf>
    <xf numFmtId="0" fontId="27" fillId="0" borderId="0" xfId="0" applyFont="1" applyAlignment="1" applyProtection="1">
      <alignment horizontal="center" vertical="center" wrapText="1"/>
      <protection hidden="1"/>
    </xf>
    <xf numFmtId="0" fontId="78" fillId="21" borderId="2" xfId="0" applyFont="1" applyFill="1" applyBorder="1" applyAlignment="1" applyProtection="1">
      <alignment horizontal="left" vertical="center" wrapText="1"/>
      <protection hidden="1"/>
    </xf>
    <xf numFmtId="0" fontId="42" fillId="21" borderId="14" xfId="0" applyFont="1" applyFill="1" applyBorder="1" applyAlignment="1" applyProtection="1">
      <alignment horizontal="left" vertical="center" wrapText="1"/>
      <protection hidden="1"/>
    </xf>
    <xf numFmtId="0" fontId="54" fillId="21" borderId="12" xfId="0" applyFont="1" applyFill="1" applyBorder="1" applyAlignment="1" applyProtection="1">
      <alignment horizontal="left" vertical="center" wrapText="1"/>
      <protection hidden="1"/>
    </xf>
    <xf numFmtId="0" fontId="134" fillId="21" borderId="0" xfId="1" applyFont="1" applyFill="1" applyBorder="1" applyAlignment="1" applyProtection="1">
      <alignment horizontal="left" vertical="center" wrapText="1"/>
      <protection hidden="1"/>
    </xf>
    <xf numFmtId="0" fontId="119" fillId="20" borderId="0" xfId="1" applyFont="1" applyFill="1" applyBorder="1" applyAlignment="1" applyProtection="1">
      <alignment horizontal="center" vertical="center" wrapText="1"/>
      <protection hidden="1"/>
    </xf>
    <xf numFmtId="0" fontId="118" fillId="20" borderId="0" xfId="0" applyFont="1" applyFill="1" applyAlignment="1" applyProtection="1">
      <alignment horizontal="left" wrapText="1"/>
      <protection hidden="1"/>
    </xf>
    <xf numFmtId="0" fontId="118" fillId="20" borderId="0" xfId="1" applyFont="1" applyFill="1" applyBorder="1" applyAlignment="1">
      <alignment vertical="center" wrapText="1"/>
    </xf>
    <xf numFmtId="0" fontId="86" fillId="21" borderId="2" xfId="0" applyFont="1" applyFill="1" applyBorder="1" applyAlignment="1" applyProtection="1">
      <alignment horizontal="left" vertical="center" wrapText="1"/>
      <protection hidden="1"/>
    </xf>
    <xf numFmtId="0" fontId="134" fillId="21" borderId="2" xfId="1" applyFont="1" applyFill="1" applyBorder="1" applyAlignment="1" applyProtection="1">
      <alignment horizontal="left" vertical="center" wrapText="1"/>
      <protection hidden="1"/>
    </xf>
    <xf numFmtId="0" fontId="134" fillId="21" borderId="12" xfId="1" applyFont="1" applyFill="1" applyBorder="1" applyAlignment="1" applyProtection="1">
      <alignment horizontal="left" vertical="center" wrapText="1"/>
      <protection hidden="1"/>
    </xf>
    <xf numFmtId="0" fontId="49" fillId="21" borderId="0" xfId="0" applyFont="1" applyFill="1" applyAlignment="1" applyProtection="1">
      <alignment horizontal="left" vertical="center" wrapText="1"/>
      <protection hidden="1"/>
    </xf>
    <xf numFmtId="0" fontId="27" fillId="21" borderId="12" xfId="0" applyFont="1" applyFill="1" applyBorder="1" applyAlignment="1" applyProtection="1">
      <alignment horizontal="left" wrapText="1"/>
      <protection hidden="1"/>
    </xf>
    <xf numFmtId="0" fontId="77" fillId="21" borderId="15" xfId="0" applyFont="1" applyFill="1" applyBorder="1" applyAlignment="1" applyProtection="1">
      <alignment vertical="center" wrapText="1"/>
      <protection hidden="1"/>
    </xf>
    <xf numFmtId="0" fontId="77" fillId="21" borderId="13" xfId="0" applyFont="1" applyFill="1" applyBorder="1" applyAlignment="1" applyProtection="1">
      <alignment vertical="center" wrapText="1"/>
      <protection hidden="1"/>
    </xf>
    <xf numFmtId="0" fontId="77" fillId="21" borderId="14" xfId="0" applyFont="1" applyFill="1" applyBorder="1" applyAlignment="1" applyProtection="1">
      <alignment vertical="center" wrapText="1"/>
      <protection hidden="1"/>
    </xf>
    <xf numFmtId="0" fontId="120" fillId="21" borderId="2" xfId="0" applyFont="1" applyFill="1" applyBorder="1" applyAlignment="1" applyProtection="1">
      <alignment vertical="center" wrapText="1"/>
      <protection hidden="1"/>
    </xf>
    <xf numFmtId="0" fontId="32" fillId="3" borderId="0" xfId="0" applyFont="1" applyFill="1" applyAlignment="1">
      <alignment horizontal="left" vertical="center"/>
    </xf>
    <xf numFmtId="0" fontId="119" fillId="20" borderId="9" xfId="1" applyFont="1" applyFill="1" applyBorder="1" applyAlignment="1" applyProtection="1">
      <alignment horizontal="right" vertical="center" wrapText="1"/>
      <protection hidden="1"/>
    </xf>
    <xf numFmtId="0" fontId="33" fillId="0" borderId="0" xfId="0" applyFont="1" applyAlignment="1" applyProtection="1">
      <alignment horizontal="right" vertical="center" wrapText="1"/>
      <protection hidden="1"/>
    </xf>
    <xf numFmtId="0" fontId="37" fillId="21" borderId="0" xfId="0" applyFont="1" applyFill="1" applyAlignment="1" applyProtection="1">
      <alignment wrapText="1"/>
      <protection hidden="1"/>
    </xf>
    <xf numFmtId="0" fontId="42" fillId="21" borderId="2" xfId="0" applyFont="1" applyFill="1" applyBorder="1" applyAlignment="1" applyProtection="1">
      <alignment horizontal="left" vertical="center" wrapText="1"/>
      <protection hidden="1"/>
    </xf>
    <xf numFmtId="0" fontId="42" fillId="21" borderId="12" xfId="0" applyFont="1" applyFill="1" applyBorder="1" applyAlignment="1" applyProtection="1">
      <alignment horizontal="left" vertical="center" wrapText="1"/>
      <protection hidden="1"/>
    </xf>
    <xf numFmtId="0" fontId="37" fillId="21" borderId="0" xfId="0" applyFont="1" applyFill="1" applyAlignment="1" applyProtection="1">
      <alignment horizontal="left" wrapText="1"/>
      <protection hidden="1"/>
    </xf>
    <xf numFmtId="0" fontId="31" fillId="21" borderId="0" xfId="0" applyFont="1" applyFill="1" applyAlignment="1" applyProtection="1">
      <alignment vertical="center" wrapText="1"/>
      <protection hidden="1"/>
    </xf>
    <xf numFmtId="0" fontId="76" fillId="21" borderId="0" xfId="0" applyFont="1" applyFill="1" applyAlignment="1" applyProtection="1">
      <alignment horizontal="left" vertical="center" wrapText="1"/>
      <protection hidden="1"/>
    </xf>
    <xf numFmtId="0" fontId="87" fillId="21" borderId="0" xfId="0" applyFont="1" applyFill="1" applyAlignment="1" applyProtection="1">
      <alignment vertical="center" wrapText="1"/>
      <protection hidden="1"/>
    </xf>
    <xf numFmtId="0" fontId="84" fillId="21" borderId="0" xfId="0" applyFont="1" applyFill="1" applyAlignment="1" applyProtection="1">
      <alignment wrapText="1"/>
      <protection hidden="1"/>
    </xf>
    <xf numFmtId="0" fontId="41" fillId="21" borderId="0" xfId="0" applyFont="1" applyFill="1" applyAlignment="1" applyProtection="1">
      <alignment vertical="center" wrapText="1"/>
      <protection hidden="1"/>
    </xf>
    <xf numFmtId="0" fontId="96" fillId="21" borderId="2" xfId="1" applyFont="1" applyFill="1" applyBorder="1" applyAlignment="1" applyProtection="1">
      <alignment vertical="center" wrapText="1"/>
      <protection hidden="1"/>
    </xf>
    <xf numFmtId="0" fontId="37" fillId="21" borderId="0" xfId="0" applyFont="1" applyFill="1" applyAlignment="1" applyProtection="1">
      <alignment vertical="center" wrapText="1"/>
      <protection hidden="1"/>
    </xf>
    <xf numFmtId="0" fontId="37" fillId="21" borderId="0" xfId="0" applyFont="1" applyFill="1" applyAlignment="1" applyProtection="1">
      <alignment horizontal="left" vertical="center" wrapText="1"/>
      <protection hidden="1"/>
    </xf>
    <xf numFmtId="0" fontId="38" fillId="21" borderId="0" xfId="0" applyFont="1" applyFill="1" applyAlignment="1" applyProtection="1">
      <alignment vertical="center" wrapText="1"/>
      <protection hidden="1"/>
    </xf>
    <xf numFmtId="0" fontId="37" fillId="25" borderId="0" xfId="0" applyFont="1" applyFill="1" applyAlignment="1" applyProtection="1">
      <alignment vertical="center" wrapText="1"/>
      <protection hidden="1"/>
    </xf>
    <xf numFmtId="0" fontId="87" fillId="25" borderId="0" xfId="0" applyFont="1" applyFill="1" applyAlignment="1" applyProtection="1">
      <alignment vertical="center" wrapText="1"/>
      <protection hidden="1"/>
    </xf>
    <xf numFmtId="0" fontId="33" fillId="25" borderId="0" xfId="0" applyFont="1" applyFill="1" applyAlignment="1" applyProtection="1">
      <alignment vertical="center" wrapText="1"/>
      <protection hidden="1"/>
    </xf>
    <xf numFmtId="0" fontId="37" fillId="25" borderId="0" xfId="0" applyFont="1" applyFill="1" applyAlignment="1" applyProtection="1">
      <alignment wrapText="1"/>
      <protection hidden="1"/>
    </xf>
    <xf numFmtId="0" fontId="74" fillId="21" borderId="45" xfId="0" applyFont="1" applyFill="1" applyBorder="1" applyAlignment="1" applyProtection="1">
      <alignment horizontal="center" vertical="center" wrapText="1"/>
      <protection hidden="1"/>
    </xf>
    <xf numFmtId="0" fontId="74" fillId="21" borderId="33" xfId="0" applyFont="1" applyFill="1" applyBorder="1" applyAlignment="1" applyProtection="1">
      <alignment horizontal="center" vertical="center" wrapText="1"/>
      <protection hidden="1"/>
    </xf>
    <xf numFmtId="0" fontId="74" fillId="21" borderId="46" xfId="0" applyFont="1" applyFill="1" applyBorder="1" applyAlignment="1" applyProtection="1">
      <alignment horizontal="center" vertical="center" wrapText="1"/>
      <protection hidden="1"/>
    </xf>
    <xf numFmtId="0" fontId="91" fillId="0" borderId="4" xfId="0" applyFont="1" applyBorder="1" applyAlignment="1" applyProtection="1">
      <alignment horizontal="center" vertical="center" wrapText="1"/>
      <protection hidden="1"/>
    </xf>
    <xf numFmtId="0" fontId="41" fillId="16" borderId="4" xfId="0" applyFont="1" applyFill="1" applyBorder="1" applyAlignment="1" applyProtection="1">
      <alignment horizontal="center" vertical="center" wrapText="1"/>
      <protection hidden="1"/>
    </xf>
    <xf numFmtId="0" fontId="32" fillId="21" borderId="1" xfId="0" applyFont="1" applyFill="1" applyBorder="1" applyAlignment="1" applyProtection="1">
      <alignment horizontal="center" vertical="center" wrapText="1"/>
      <protection hidden="1"/>
    </xf>
    <xf numFmtId="0" fontId="111" fillId="21" borderId="44" xfId="1" applyFont="1" applyFill="1" applyBorder="1" applyAlignment="1" applyProtection="1">
      <alignment horizontal="center" vertical="center" wrapText="1"/>
      <protection hidden="1"/>
    </xf>
    <xf numFmtId="15" fontId="42" fillId="21" borderId="49" xfId="0" applyNumberFormat="1" applyFont="1" applyFill="1" applyBorder="1" applyAlignment="1" applyProtection="1">
      <alignment horizontal="left" vertical="center" wrapText="1"/>
      <protection hidden="1"/>
    </xf>
    <xf numFmtId="15" fontId="45" fillId="21" borderId="5" xfId="0" applyNumberFormat="1" applyFont="1" applyFill="1" applyBorder="1" applyAlignment="1" applyProtection="1">
      <alignment horizontal="left" vertical="center" wrapText="1"/>
      <protection hidden="1"/>
    </xf>
    <xf numFmtId="15" fontId="57" fillId="21" borderId="10" xfId="1" applyNumberFormat="1" applyFont="1" applyFill="1" applyBorder="1" applyAlignment="1" applyProtection="1">
      <alignment horizontal="center" vertical="center" wrapText="1"/>
      <protection hidden="1"/>
    </xf>
    <xf numFmtId="15" fontId="57" fillId="21" borderId="11" xfId="1" applyNumberFormat="1" applyFont="1" applyFill="1" applyBorder="1" applyAlignment="1" applyProtection="1">
      <alignment horizontal="center" vertical="center" wrapText="1"/>
      <protection hidden="1"/>
    </xf>
    <xf numFmtId="0" fontId="49" fillId="21" borderId="12" xfId="0" applyFont="1" applyFill="1" applyBorder="1" applyAlignment="1" applyProtection="1">
      <alignment horizontal="left" vertical="center" wrapText="1"/>
      <protection hidden="1"/>
    </xf>
    <xf numFmtId="15" fontId="45" fillId="21" borderId="2" xfId="0" applyNumberFormat="1" applyFont="1" applyFill="1" applyBorder="1" applyAlignment="1" applyProtection="1">
      <alignment horizontal="left" vertical="center" wrapText="1"/>
      <protection hidden="1"/>
    </xf>
    <xf numFmtId="15" fontId="57" fillId="21" borderId="0" xfId="1" applyNumberFormat="1" applyFont="1" applyFill="1" applyBorder="1" applyAlignment="1" applyProtection="1">
      <alignment horizontal="center" vertical="center" wrapText="1"/>
      <protection hidden="1"/>
    </xf>
    <xf numFmtId="15" fontId="57" fillId="21" borderId="12" xfId="1" applyNumberFormat="1" applyFont="1" applyFill="1" applyBorder="1" applyAlignment="1" applyProtection="1">
      <alignment horizontal="center" vertical="center" wrapText="1"/>
      <protection hidden="1"/>
    </xf>
    <xf numFmtId="15" fontId="58" fillId="21" borderId="0" xfId="1" applyNumberFormat="1" applyFont="1" applyFill="1" applyBorder="1" applyAlignment="1" applyProtection="1">
      <alignment horizontal="center" vertical="center" wrapText="1"/>
      <protection hidden="1"/>
    </xf>
    <xf numFmtId="15" fontId="45" fillId="21" borderId="12" xfId="0" applyNumberFormat="1" applyFont="1" applyFill="1" applyBorder="1" applyAlignment="1" applyProtection="1">
      <alignment horizontal="center" vertical="center" wrapText="1"/>
      <protection hidden="1"/>
    </xf>
    <xf numFmtId="0" fontId="42" fillId="21" borderId="0" xfId="0" applyFont="1" applyFill="1" applyAlignment="1" applyProtection="1">
      <alignment horizontal="center" vertical="center" wrapText="1"/>
      <protection hidden="1"/>
    </xf>
    <xf numFmtId="0" fontId="60" fillId="21" borderId="12" xfId="0" applyFont="1" applyFill="1" applyBorder="1" applyAlignment="1" applyProtection="1">
      <alignment horizontal="left" vertical="center" wrapText="1"/>
      <protection hidden="1"/>
    </xf>
    <xf numFmtId="0" fontId="59" fillId="21" borderId="12" xfId="0" applyFont="1" applyFill="1" applyBorder="1" applyAlignment="1" applyProtection="1">
      <alignment horizontal="left" vertical="center" wrapText="1"/>
      <protection hidden="1"/>
    </xf>
    <xf numFmtId="15" fontId="45" fillId="21" borderId="15" xfId="0" applyNumberFormat="1" applyFont="1" applyFill="1" applyBorder="1" applyAlignment="1" applyProtection="1">
      <alignment horizontal="center" vertical="center" wrapText="1"/>
      <protection hidden="1"/>
    </xf>
    <xf numFmtId="15" fontId="45" fillId="21" borderId="13" xfId="0" applyNumberFormat="1" applyFont="1" applyFill="1" applyBorder="1" applyAlignment="1" applyProtection="1">
      <alignment horizontal="center" vertical="center" wrapText="1"/>
      <protection hidden="1"/>
    </xf>
    <xf numFmtId="15" fontId="58" fillId="21" borderId="13" xfId="1" applyNumberFormat="1" applyFont="1" applyFill="1" applyBorder="1" applyAlignment="1" applyProtection="1">
      <alignment horizontal="center" vertical="center" wrapText="1"/>
      <protection hidden="1"/>
    </xf>
    <xf numFmtId="15" fontId="45" fillId="21" borderId="14" xfId="0" applyNumberFormat="1" applyFont="1" applyFill="1" applyBorder="1" applyAlignment="1" applyProtection="1">
      <alignment horizontal="center" vertical="center" wrapText="1"/>
      <protection hidden="1"/>
    </xf>
    <xf numFmtId="14" fontId="39" fillId="0" borderId="1" xfId="0" applyNumberFormat="1" applyFont="1" applyBorder="1" applyAlignment="1" applyProtection="1">
      <alignment horizontal="center" vertical="center" wrapText="1"/>
      <protection locked="0"/>
    </xf>
    <xf numFmtId="20" fontId="39" fillId="0" borderId="1" xfId="0" applyNumberFormat="1" applyFont="1" applyBorder="1" applyAlignment="1" applyProtection="1">
      <alignment horizontal="center" vertical="center" wrapText="1"/>
      <protection locked="0"/>
    </xf>
    <xf numFmtId="0" fontId="32" fillId="21" borderId="26" xfId="0" applyFont="1" applyFill="1" applyBorder="1" applyAlignment="1" applyProtection="1">
      <alignment vertical="center" wrapText="1"/>
      <protection hidden="1"/>
    </xf>
    <xf numFmtId="0" fontId="41" fillId="21" borderId="26" xfId="0" applyFont="1" applyFill="1" applyBorder="1" applyAlignment="1" applyProtection="1">
      <alignment vertical="center" wrapText="1"/>
      <protection hidden="1"/>
    </xf>
    <xf numFmtId="0" fontId="32" fillId="21" borderId="26" xfId="0" applyFont="1" applyFill="1" applyBorder="1" applyAlignment="1" applyProtection="1">
      <alignment horizontal="center" vertical="center" wrapText="1"/>
      <protection hidden="1"/>
    </xf>
    <xf numFmtId="0" fontId="32" fillId="21" borderId="29" xfId="0" applyFont="1" applyFill="1" applyBorder="1" applyAlignment="1" applyProtection="1">
      <alignment horizontal="center" vertical="center" wrapText="1"/>
      <protection hidden="1"/>
    </xf>
    <xf numFmtId="0" fontId="42" fillId="21" borderId="10" xfId="0" applyFont="1" applyFill="1" applyBorder="1" applyAlignment="1" applyProtection="1">
      <alignment horizontal="left" vertical="center" wrapText="1"/>
      <protection hidden="1"/>
    </xf>
    <xf numFmtId="0" fontId="42" fillId="21" borderId="11" xfId="0" applyFont="1" applyFill="1" applyBorder="1" applyAlignment="1" applyProtection="1">
      <alignment horizontal="left" vertical="center" wrapText="1"/>
      <protection hidden="1"/>
    </xf>
    <xf numFmtId="0" fontId="74" fillId="16" borderId="4" xfId="0" applyFont="1" applyFill="1" applyBorder="1" applyAlignment="1" applyProtection="1">
      <alignment horizontal="center" vertical="center" wrapText="1"/>
      <protection hidden="1"/>
    </xf>
    <xf numFmtId="0" fontId="124" fillId="21" borderId="0" xfId="0" applyFont="1" applyFill="1" applyAlignment="1">
      <alignment horizontal="left" vertical="center" indent="3"/>
    </xf>
    <xf numFmtId="0" fontId="45" fillId="21" borderId="0" xfId="0" applyFont="1" applyFill="1" applyAlignment="1" applyProtection="1">
      <alignment horizontal="left" vertical="center" wrapText="1"/>
      <protection hidden="1"/>
    </xf>
    <xf numFmtId="0" fontId="45" fillId="21" borderId="12" xfId="0" applyFont="1" applyFill="1" applyBorder="1" applyAlignment="1" applyProtection="1">
      <alignment horizontal="left" vertical="center" wrapText="1"/>
      <protection hidden="1"/>
    </xf>
    <xf numFmtId="0" fontId="125" fillId="21" borderId="0" xfId="0" applyFont="1" applyFill="1" applyAlignment="1">
      <alignment horizontal="left" vertical="center" indent="3"/>
    </xf>
    <xf numFmtId="0" fontId="45" fillId="21" borderId="2" xfId="0" applyFont="1" applyFill="1" applyBorder="1" applyAlignment="1" applyProtection="1">
      <alignment horizontal="left" wrapText="1"/>
      <protection hidden="1"/>
    </xf>
    <xf numFmtId="0" fontId="45" fillId="21" borderId="0" xfId="0" applyFont="1" applyFill="1" applyAlignment="1" applyProtection="1">
      <alignment horizontal="left" wrapText="1"/>
      <protection hidden="1"/>
    </xf>
    <xf numFmtId="0" fontId="45" fillId="21" borderId="12" xfId="0" applyFont="1" applyFill="1" applyBorder="1" applyAlignment="1" applyProtection="1">
      <alignment horizontal="left" wrapText="1"/>
      <protection hidden="1"/>
    </xf>
    <xf numFmtId="15" fontId="41" fillId="21" borderId="2" xfId="0" applyNumberFormat="1" applyFont="1" applyFill="1" applyBorder="1" applyAlignment="1" applyProtection="1">
      <alignment horizontal="left" vertical="center" wrapText="1"/>
      <protection hidden="1"/>
    </xf>
    <xf numFmtId="15" fontId="41" fillId="21" borderId="0" xfId="0" applyNumberFormat="1" applyFont="1" applyFill="1" applyAlignment="1" applyProtection="1">
      <alignment horizontal="left" vertical="center" wrapText="1"/>
      <protection hidden="1"/>
    </xf>
    <xf numFmtId="0" fontId="53" fillId="21" borderId="12" xfId="0" applyFont="1" applyFill="1" applyBorder="1" applyAlignment="1" applyProtection="1">
      <alignment horizontal="left" vertical="center" wrapText="1"/>
      <protection hidden="1"/>
    </xf>
    <xf numFmtId="0" fontId="32" fillId="21" borderId="2" xfId="0" applyFont="1" applyFill="1" applyBorder="1" applyAlignment="1" applyProtection="1">
      <alignment horizontal="center" vertical="center" wrapText="1"/>
      <protection hidden="1"/>
    </xf>
    <xf numFmtId="0" fontId="42" fillId="21" borderId="12" xfId="0" applyFont="1" applyFill="1" applyBorder="1" applyAlignment="1" applyProtection="1">
      <alignment horizontal="center" vertical="center" wrapText="1"/>
      <protection hidden="1"/>
    </xf>
    <xf numFmtId="15" fontId="30" fillId="21" borderId="2" xfId="0" applyNumberFormat="1" applyFont="1" applyFill="1" applyBorder="1" applyAlignment="1" applyProtection="1">
      <alignment horizontal="left" vertical="center" wrapText="1"/>
      <protection hidden="1"/>
    </xf>
    <xf numFmtId="15" fontId="30" fillId="21" borderId="0" xfId="0" applyNumberFormat="1" applyFont="1" applyFill="1" applyAlignment="1" applyProtection="1">
      <alignment horizontal="left" vertical="center" wrapText="1"/>
      <protection hidden="1"/>
    </xf>
    <xf numFmtId="0" fontId="28" fillId="0" borderId="1" xfId="0" applyFont="1" applyBorder="1" applyAlignment="1" applyProtection="1">
      <alignment horizontal="center" vertical="center" wrapText="1"/>
      <protection locked="0"/>
    </xf>
    <xf numFmtId="15" fontId="33" fillId="0" borderId="1" xfId="0" applyNumberFormat="1" applyFont="1" applyBorder="1" applyAlignment="1" applyProtection="1">
      <alignment horizontal="left" vertical="center" wrapText="1"/>
      <protection locked="0"/>
    </xf>
    <xf numFmtId="14" fontId="33" fillId="0" borderId="1" xfId="0" applyNumberFormat="1" applyFont="1" applyBorder="1" applyAlignment="1" applyProtection="1">
      <alignment horizontal="left" vertical="center" wrapText="1"/>
      <protection locked="0"/>
    </xf>
    <xf numFmtId="0" fontId="55" fillId="21" borderId="0" xfId="0" applyFont="1" applyFill="1" applyAlignment="1" applyProtection="1">
      <alignment horizontal="left" vertical="center" wrapText="1"/>
      <protection hidden="1"/>
    </xf>
    <xf numFmtId="0" fontId="55" fillId="21" borderId="12" xfId="0" applyFont="1" applyFill="1" applyBorder="1" applyAlignment="1" applyProtection="1">
      <alignment horizontal="left" vertical="center" wrapText="1"/>
      <protection hidden="1"/>
    </xf>
    <xf numFmtId="15" fontId="55" fillId="20" borderId="27" xfId="0" applyNumberFormat="1" applyFont="1" applyFill="1" applyBorder="1" applyAlignment="1" applyProtection="1">
      <alignment horizontal="left" vertical="center" wrapText="1"/>
      <protection hidden="1"/>
    </xf>
    <xf numFmtId="15" fontId="33" fillId="21" borderId="26" xfId="0" applyNumberFormat="1" applyFont="1" applyFill="1" applyBorder="1" applyAlignment="1" applyProtection="1">
      <alignment horizontal="left" vertical="center" wrapText="1"/>
      <protection hidden="1"/>
    </xf>
    <xf numFmtId="15" fontId="33" fillId="21" borderId="19" xfId="0" applyNumberFormat="1" applyFont="1" applyFill="1" applyBorder="1" applyAlignment="1" applyProtection="1">
      <alignment horizontal="left" vertical="center" wrapText="1"/>
      <protection hidden="1"/>
    </xf>
    <xf numFmtId="0" fontId="54" fillId="21" borderId="14" xfId="0" applyFont="1" applyFill="1" applyBorder="1" applyAlignment="1" applyProtection="1">
      <alignment horizontal="left" vertical="center" wrapText="1"/>
      <protection hidden="1"/>
    </xf>
    <xf numFmtId="0" fontId="41" fillId="16" borderId="6" xfId="0" applyFont="1" applyFill="1" applyBorder="1" applyAlignment="1" applyProtection="1">
      <alignment horizontal="center" vertical="center" wrapText="1"/>
      <protection hidden="1"/>
    </xf>
    <xf numFmtId="0" fontId="82" fillId="20" borderId="21" xfId="0" applyFont="1" applyFill="1" applyBorder="1" applyAlignment="1">
      <alignment horizontal="center" vertical="center" wrapText="1"/>
    </xf>
    <xf numFmtId="0" fontId="82" fillId="20" borderId="22" xfId="0" applyFont="1" applyFill="1" applyBorder="1" applyAlignment="1">
      <alignment vertical="center"/>
    </xf>
    <xf numFmtId="0" fontId="82" fillId="20" borderId="52" xfId="0" applyFont="1" applyFill="1" applyBorder="1" applyAlignment="1">
      <alignment vertical="center"/>
    </xf>
    <xf numFmtId="0" fontId="82" fillId="20" borderId="3" xfId="0" applyFont="1" applyFill="1" applyBorder="1" applyAlignment="1">
      <alignment vertical="center"/>
    </xf>
    <xf numFmtId="0" fontId="82" fillId="20" borderId="53" xfId="0" applyFont="1" applyFill="1" applyBorder="1" applyAlignment="1">
      <alignment vertical="center"/>
    </xf>
    <xf numFmtId="0" fontId="82" fillId="20" borderId="22" xfId="0" applyFont="1" applyFill="1" applyBorder="1" applyAlignment="1">
      <alignment horizontal="center" vertical="center" wrapText="1"/>
    </xf>
    <xf numFmtId="0" fontId="82" fillId="20" borderId="23" xfId="0" applyFont="1" applyFill="1" applyBorder="1" applyAlignment="1">
      <alignment horizontal="center" vertical="center"/>
    </xf>
    <xf numFmtId="0" fontId="39" fillId="21" borderId="0" xfId="0" applyFont="1" applyFill="1" applyAlignment="1" applyProtection="1">
      <alignment horizontal="left" vertical="center" wrapText="1"/>
      <protection hidden="1"/>
    </xf>
    <xf numFmtId="0" fontId="137" fillId="21" borderId="0" xfId="0" applyFont="1" applyFill="1" applyAlignment="1" applyProtection="1">
      <alignment horizontal="left" vertical="center" wrapText="1"/>
      <protection hidden="1"/>
    </xf>
    <xf numFmtId="0" fontId="41" fillId="21" borderId="0" xfId="0" applyFont="1" applyFill="1" applyAlignment="1">
      <alignment horizontal="left" vertical="center" wrapText="1"/>
    </xf>
    <xf numFmtId="1" fontId="43" fillId="21" borderId="0" xfId="0" applyNumberFormat="1" applyFont="1" applyFill="1" applyAlignment="1" applyProtection="1">
      <alignment horizontal="left" vertical="center" wrapText="1"/>
      <protection hidden="1"/>
    </xf>
    <xf numFmtId="1" fontId="54" fillId="21" borderId="0" xfId="0" applyNumberFormat="1" applyFont="1" applyFill="1" applyAlignment="1" applyProtection="1">
      <alignment horizontal="center" vertical="center" wrapText="1"/>
      <protection hidden="1"/>
    </xf>
    <xf numFmtId="15" fontId="27" fillId="2" borderId="34" xfId="0" applyNumberFormat="1" applyFont="1" applyFill="1" applyBorder="1" applyAlignment="1" applyProtection="1">
      <alignment horizontal="center" vertical="center"/>
      <protection locked="0"/>
    </xf>
    <xf numFmtId="15" fontId="116" fillId="21" borderId="15" xfId="0" applyNumberFormat="1" applyFont="1" applyFill="1" applyBorder="1" applyAlignment="1" applyProtection="1">
      <alignment horizontal="center" vertical="center" wrapText="1"/>
      <protection hidden="1"/>
    </xf>
    <xf numFmtId="0" fontId="52" fillId="21" borderId="13" xfId="1" applyFont="1" applyFill="1" applyBorder="1" applyAlignment="1" applyProtection="1">
      <alignment horizontal="center" vertical="center" wrapText="1"/>
      <protection hidden="1"/>
    </xf>
    <xf numFmtId="0" fontId="52" fillId="21" borderId="13" xfId="1" applyFont="1" applyFill="1" applyBorder="1" applyAlignment="1">
      <alignment horizontal="center" vertical="center" wrapText="1"/>
    </xf>
    <xf numFmtId="15" fontId="27" fillId="2" borderId="54" xfId="0" applyNumberFormat="1" applyFont="1" applyFill="1" applyBorder="1" applyAlignment="1" applyProtection="1">
      <alignment horizontal="center" vertical="center"/>
      <protection locked="0"/>
    </xf>
    <xf numFmtId="0" fontId="41" fillId="16" borderId="55" xfId="0" applyFont="1" applyFill="1" applyBorder="1" applyAlignment="1" applyProtection="1">
      <alignment horizontal="center" vertical="center" wrapText="1"/>
      <protection hidden="1"/>
    </xf>
    <xf numFmtId="164" fontId="82" fillId="20" borderId="23" xfId="0" applyNumberFormat="1" applyFont="1" applyFill="1" applyBorder="1" applyAlignment="1" applyProtection="1">
      <alignment horizontal="center" vertical="center" wrapText="1"/>
      <protection hidden="1"/>
    </xf>
    <xf numFmtId="164" fontId="28" fillId="0" borderId="50" xfId="0" applyNumberFormat="1" applyFont="1" applyBorder="1" applyAlignment="1" applyProtection="1">
      <alignment vertical="center" wrapText="1"/>
      <protection locked="0"/>
    </xf>
    <xf numFmtId="14" fontId="50" fillId="0" borderId="55" xfId="0" applyNumberFormat="1"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2" fontId="28" fillId="0" borderId="55" xfId="0" applyNumberFormat="1" applyFont="1" applyBorder="1" applyAlignment="1" applyProtection="1">
      <alignment horizontal="center" vertical="center" wrapText="1"/>
      <protection locked="0"/>
    </xf>
    <xf numFmtId="167" fontId="28" fillId="0" borderId="55" xfId="1" applyNumberFormat="1" applyFont="1" applyFill="1" applyBorder="1" applyAlignment="1" applyProtection="1">
      <alignment horizontal="center" vertical="center" wrapText="1"/>
      <protection locked="0"/>
    </xf>
    <xf numFmtId="164" fontId="28" fillId="16" borderId="51" xfId="0" applyNumberFormat="1" applyFont="1" applyFill="1" applyBorder="1" applyAlignment="1" applyProtection="1">
      <alignment horizontal="center" vertical="center" wrapText="1"/>
      <protection hidden="1"/>
    </xf>
    <xf numFmtId="164" fontId="108" fillId="20" borderId="57" xfId="0" applyNumberFormat="1" applyFont="1" applyFill="1" applyBorder="1" applyAlignment="1" applyProtection="1">
      <alignment horizontal="center" vertical="center" wrapText="1"/>
      <protection hidden="1"/>
    </xf>
    <xf numFmtId="0" fontId="91" fillId="0" borderId="55" xfId="0" applyFont="1" applyBorder="1" applyAlignment="1" applyProtection="1">
      <alignment horizontal="center" vertical="center" wrapText="1"/>
      <protection hidden="1"/>
    </xf>
    <xf numFmtId="0" fontId="50" fillId="0" borderId="55" xfId="0" applyFont="1" applyBorder="1" applyAlignment="1" applyProtection="1">
      <alignment horizontal="left" vertical="center" wrapText="1"/>
      <protection hidden="1"/>
    </xf>
    <xf numFmtId="0" fontId="74" fillId="21" borderId="21" xfId="0" applyFont="1" applyFill="1" applyBorder="1" applyAlignment="1" applyProtection="1">
      <alignment horizontal="center" vertical="center" wrapText="1"/>
      <protection hidden="1"/>
    </xf>
    <xf numFmtId="0" fontId="74" fillId="21" borderId="22" xfId="0" applyFont="1" applyFill="1" applyBorder="1" applyAlignment="1" applyProtection="1">
      <alignment horizontal="center" vertical="center" wrapText="1"/>
      <protection hidden="1"/>
    </xf>
    <xf numFmtId="0" fontId="74" fillId="21" borderId="23" xfId="0" applyFont="1" applyFill="1" applyBorder="1" applyAlignment="1" applyProtection="1">
      <alignment horizontal="center" vertical="center" wrapText="1"/>
      <protection hidden="1"/>
    </xf>
    <xf numFmtId="0" fontId="74" fillId="21" borderId="22" xfId="0" applyFont="1" applyFill="1" applyBorder="1" applyAlignment="1" applyProtection="1">
      <alignment horizontal="left" vertical="center" wrapText="1"/>
      <protection hidden="1"/>
    </xf>
    <xf numFmtId="164" fontId="27" fillId="0" borderId="4" xfId="0" applyNumberFormat="1" applyFont="1" applyBorder="1" applyAlignment="1" applyProtection="1">
      <alignment horizontal="center" vertical="center" wrapText="1"/>
      <protection locked="0" hidden="1"/>
    </xf>
    <xf numFmtId="164" fontId="27" fillId="0" borderId="55" xfId="0" applyNumberFormat="1" applyFont="1" applyBorder="1" applyAlignment="1" applyProtection="1">
      <alignment horizontal="center" vertical="center" wrapText="1"/>
      <protection locked="0" hidden="1"/>
    </xf>
    <xf numFmtId="0" fontId="54" fillId="21" borderId="2" xfId="0" applyFont="1" applyFill="1" applyBorder="1" applyAlignment="1" applyProtection="1">
      <alignment horizontal="center" vertical="center" wrapText="1"/>
      <protection hidden="1"/>
    </xf>
    <xf numFmtId="0" fontId="54" fillId="21" borderId="12" xfId="0" applyFont="1" applyFill="1" applyBorder="1" applyAlignment="1" applyProtection="1">
      <alignment horizontal="center" vertical="center" wrapText="1"/>
      <protection hidden="1"/>
    </xf>
    <xf numFmtId="0" fontId="54" fillId="21" borderId="0" xfId="0" applyFont="1" applyFill="1" applyAlignment="1" applyProtection="1">
      <alignment horizontal="center" vertical="center" wrapText="1"/>
      <protection hidden="1"/>
    </xf>
    <xf numFmtId="0" fontId="142" fillId="23" borderId="0" xfId="1" applyFont="1" applyFill="1" applyAlignment="1">
      <alignment vertical="center"/>
    </xf>
    <xf numFmtId="0" fontId="142" fillId="23" borderId="0" xfId="1" applyFont="1" applyFill="1" applyAlignment="1">
      <alignment horizontal="left" vertical="center"/>
    </xf>
    <xf numFmtId="0" fontId="70" fillId="23" borderId="0" xfId="0" applyFont="1" applyFill="1" applyAlignment="1" applyProtection="1">
      <alignment horizontal="left" vertical="center" wrapText="1"/>
      <protection hidden="1"/>
    </xf>
    <xf numFmtId="0" fontId="27" fillId="23" borderId="0" xfId="0" applyFont="1" applyFill="1" applyAlignment="1" applyProtection="1">
      <alignment horizontal="left" vertical="center" wrapText="1"/>
      <protection hidden="1"/>
    </xf>
    <xf numFmtId="0" fontId="32" fillId="23" borderId="0" xfId="0" applyFont="1" applyFill="1" applyAlignment="1">
      <alignment horizontal="left" vertical="center"/>
    </xf>
    <xf numFmtId="0" fontId="40" fillId="23" borderId="0" xfId="1" quotePrefix="1" applyFont="1" applyFill="1" applyAlignment="1" applyProtection="1">
      <alignment vertical="center"/>
      <protection hidden="1"/>
    </xf>
    <xf numFmtId="0" fontId="40" fillId="23" borderId="0" xfId="1" applyFont="1" applyFill="1" applyProtection="1">
      <protection hidden="1"/>
    </xf>
    <xf numFmtId="0" fontId="99" fillId="23" borderId="0" xfId="0" applyFont="1" applyFill="1" applyProtection="1">
      <protection hidden="1"/>
    </xf>
    <xf numFmtId="0" fontId="40" fillId="23" borderId="0" xfId="1" quotePrefix="1" applyFont="1" applyFill="1" applyAlignment="1" applyProtection="1">
      <alignment horizontal="center" vertical="center"/>
      <protection hidden="1"/>
    </xf>
    <xf numFmtId="0" fontId="40" fillId="23" borderId="5" xfId="1" quotePrefix="1" applyFont="1" applyFill="1" applyBorder="1" applyAlignment="1" applyProtection="1">
      <alignment vertical="center"/>
      <protection hidden="1"/>
    </xf>
    <xf numFmtId="0" fontId="97" fillId="23" borderId="10" xfId="0" applyFont="1" applyFill="1" applyBorder="1"/>
    <xf numFmtId="0" fontId="0" fillId="0" borderId="0" xfId="0" applyAlignment="1">
      <alignment vertical="top"/>
    </xf>
    <xf numFmtId="0" fontId="50" fillId="0" borderId="0" xfId="0" applyFont="1" applyAlignment="1">
      <alignment horizontal="left" vertical="center" wrapText="1"/>
    </xf>
    <xf numFmtId="0" fontId="28" fillId="0" borderId="0" xfId="0" applyFont="1" applyAlignment="1">
      <alignment horizontal="left" vertical="center" wrapText="1"/>
    </xf>
    <xf numFmtId="0" fontId="93" fillId="0" borderId="0" xfId="0" applyFont="1" applyAlignment="1">
      <alignment horizontal="left" vertical="center" wrapText="1"/>
    </xf>
    <xf numFmtId="0" fontId="93" fillId="0" borderId="0" xfId="0" applyFont="1" applyAlignment="1">
      <alignment horizontal="left" vertical="center"/>
    </xf>
    <xf numFmtId="0" fontId="120" fillId="21" borderId="0" xfId="0" applyFont="1" applyFill="1" applyAlignment="1" applyProtection="1">
      <alignment horizontal="left" vertical="center" wrapText="1"/>
      <protection hidden="1"/>
    </xf>
    <xf numFmtId="0" fontId="36" fillId="21" borderId="0" xfId="0" applyFont="1" applyFill="1" applyAlignment="1" applyProtection="1">
      <alignment horizontal="left" vertical="center" wrapText="1"/>
      <protection hidden="1"/>
    </xf>
    <xf numFmtId="0" fontId="27" fillId="0" borderId="0" xfId="0" applyFont="1" applyAlignment="1" applyProtection="1">
      <alignment horizontal="right" wrapText="1"/>
      <protection hidden="1"/>
    </xf>
    <xf numFmtId="0" fontId="73" fillId="21" borderId="0" xfId="0" applyFont="1" applyFill="1" applyAlignment="1" applyProtection="1">
      <alignment horizontal="left" vertical="center" wrapText="1"/>
      <protection hidden="1"/>
    </xf>
    <xf numFmtId="0" fontId="73" fillId="21" borderId="12" xfId="0" applyFont="1" applyFill="1" applyBorder="1" applyAlignment="1" applyProtection="1">
      <alignment horizontal="left" vertical="center" wrapText="1"/>
      <protection hidden="1"/>
    </xf>
    <xf numFmtId="0" fontId="33" fillId="21" borderId="0" xfId="0" applyFont="1" applyFill="1" applyAlignment="1" applyProtection="1">
      <alignment horizontal="left" vertical="center" wrapText="1"/>
      <protection hidden="1"/>
    </xf>
    <xf numFmtId="0" fontId="115" fillId="21" borderId="0" xfId="0" applyFont="1" applyFill="1" applyAlignment="1" applyProtection="1">
      <alignment horizontal="left" vertical="center" wrapText="1"/>
      <protection hidden="1"/>
    </xf>
    <xf numFmtId="0" fontId="34" fillId="21" borderId="0" xfId="0" applyFont="1" applyFill="1" applyAlignment="1" applyProtection="1">
      <alignment horizontal="left" vertical="center" wrapText="1"/>
      <protection hidden="1"/>
    </xf>
    <xf numFmtId="0" fontId="121" fillId="21" borderId="0" xfId="0" applyFont="1" applyFill="1" applyAlignment="1" applyProtection="1">
      <alignment horizontal="left" vertical="center" wrapText="1"/>
      <protection hidden="1"/>
    </xf>
    <xf numFmtId="0" fontId="33" fillId="21" borderId="0" xfId="0" applyFont="1" applyFill="1" applyProtection="1">
      <protection hidden="1"/>
    </xf>
    <xf numFmtId="0" fontId="33" fillId="21" borderId="0" xfId="0" applyFont="1" applyFill="1" applyAlignment="1" applyProtection="1">
      <alignment wrapText="1"/>
      <protection hidden="1"/>
    </xf>
    <xf numFmtId="0" fontId="86" fillId="21" borderId="0" xfId="0" applyFont="1" applyFill="1" applyAlignment="1" applyProtection="1">
      <alignment horizontal="left" vertical="center" wrapText="1"/>
      <protection hidden="1"/>
    </xf>
    <xf numFmtId="0" fontId="120" fillId="21" borderId="0" xfId="0" applyFont="1" applyFill="1" applyAlignment="1" applyProtection="1">
      <alignment vertical="center" wrapText="1"/>
      <protection hidden="1"/>
    </xf>
    <xf numFmtId="0" fontId="27" fillId="21" borderId="0" xfId="0" applyFont="1" applyFill="1" applyAlignment="1" applyProtection="1">
      <alignment horizontal="left" wrapText="1"/>
      <protection hidden="1"/>
    </xf>
    <xf numFmtId="0" fontId="86" fillId="21" borderId="0" xfId="0" applyFont="1" applyFill="1" applyAlignment="1" applyProtection="1">
      <alignment vertical="center" wrapText="1"/>
      <protection hidden="1"/>
    </xf>
    <xf numFmtId="0" fontId="32" fillId="0" borderId="2" xfId="0" applyFont="1" applyBorder="1" applyAlignment="1" applyProtection="1">
      <alignment horizontal="left" vertical="center" wrapText="1"/>
      <protection hidden="1"/>
    </xf>
    <xf numFmtId="0" fontId="28" fillId="0" borderId="12" xfId="0" applyFont="1" applyBorder="1" applyAlignment="1" applyProtection="1">
      <alignment horizontal="left" wrapText="1"/>
      <protection hidden="1"/>
    </xf>
    <xf numFmtId="0" fontId="74" fillId="21" borderId="0" xfId="0" applyFont="1" applyFill="1" applyAlignment="1" applyProtection="1">
      <alignment horizontal="left" vertical="center" wrapText="1"/>
      <protection hidden="1"/>
    </xf>
    <xf numFmtId="0" fontId="44" fillId="21" borderId="0" xfId="0" applyFont="1" applyFill="1" applyAlignment="1" applyProtection="1">
      <alignment vertical="center" wrapText="1"/>
      <protection hidden="1"/>
    </xf>
    <xf numFmtId="0" fontId="43" fillId="21" borderId="0" xfId="0" applyFont="1" applyFill="1" applyAlignment="1" applyProtection="1">
      <alignment vertical="center" wrapText="1"/>
      <protection hidden="1"/>
    </xf>
    <xf numFmtId="0" fontId="75" fillId="21" borderId="0" xfId="0" applyFont="1" applyFill="1" applyAlignment="1" applyProtection="1">
      <alignment horizontal="left" vertical="center" wrapText="1"/>
      <protection hidden="1"/>
    </xf>
    <xf numFmtId="0" fontId="120" fillId="21" borderId="14" xfId="0" applyFont="1" applyFill="1" applyBorder="1" applyAlignment="1" applyProtection="1">
      <alignment horizontal="left" vertical="center" wrapText="1"/>
      <protection hidden="1"/>
    </xf>
    <xf numFmtId="1" fontId="32" fillId="16" borderId="1" xfId="0" applyNumberFormat="1" applyFont="1" applyFill="1" applyBorder="1" applyAlignment="1" applyProtection="1">
      <alignment horizontal="left" vertical="center" wrapText="1"/>
      <protection hidden="1"/>
    </xf>
    <xf numFmtId="0" fontId="153" fillId="21" borderId="0" xfId="1" applyFont="1" applyFill="1" applyBorder="1" applyAlignment="1" applyProtection="1">
      <alignment horizontal="left" vertical="center" wrapText="1"/>
      <protection hidden="1"/>
    </xf>
    <xf numFmtId="0" fontId="33" fillId="21" borderId="2" xfId="0" applyFont="1" applyFill="1" applyBorder="1" applyAlignment="1" applyProtection="1">
      <alignment horizontal="left" vertical="center" wrapText="1"/>
      <protection hidden="1"/>
    </xf>
    <xf numFmtId="0" fontId="38" fillId="21" borderId="2" xfId="1" applyFont="1" applyFill="1" applyBorder="1" applyAlignment="1" applyProtection="1">
      <alignment horizontal="right" vertical="center" wrapText="1"/>
      <protection hidden="1"/>
    </xf>
    <xf numFmtId="0" fontId="38" fillId="21" borderId="0" xfId="1" applyFont="1" applyFill="1" applyBorder="1" applyAlignment="1" applyProtection="1">
      <alignment horizontal="right" vertical="center" wrapText="1"/>
      <protection hidden="1"/>
    </xf>
    <xf numFmtId="0" fontId="32" fillId="21" borderId="2" xfId="1" applyFont="1" applyFill="1" applyBorder="1" applyAlignment="1" applyProtection="1">
      <alignment vertical="center" wrapText="1"/>
      <protection hidden="1"/>
    </xf>
    <xf numFmtId="0" fontId="78" fillId="21" borderId="0" xfId="0" applyFont="1" applyFill="1" applyAlignment="1" applyProtection="1">
      <alignment horizontal="left" vertical="center" wrapText="1"/>
      <protection hidden="1"/>
    </xf>
    <xf numFmtId="0" fontId="40" fillId="21" borderId="12" xfId="0" applyFont="1" applyFill="1" applyBorder="1" applyAlignment="1" applyProtection="1">
      <alignment horizontal="left" vertical="center" wrapText="1"/>
      <protection hidden="1"/>
    </xf>
    <xf numFmtId="0" fontId="42" fillId="21" borderId="0" xfId="0" applyFont="1" applyFill="1" applyAlignment="1" applyProtection="1">
      <alignment horizontal="left" vertical="center" wrapText="1"/>
      <protection hidden="1"/>
    </xf>
    <xf numFmtId="15" fontId="45" fillId="21" borderId="0" xfId="0" applyNumberFormat="1" applyFont="1" applyFill="1" applyAlignment="1" applyProtection="1">
      <alignment horizontal="left" vertical="center" wrapText="1"/>
      <protection hidden="1"/>
    </xf>
    <xf numFmtId="15" fontId="45" fillId="21" borderId="0" xfId="0" applyNumberFormat="1" applyFont="1" applyFill="1" applyAlignment="1" applyProtection="1">
      <alignment horizontal="center" vertical="center" wrapText="1"/>
      <protection hidden="1"/>
    </xf>
    <xf numFmtId="0" fontId="32" fillId="21" borderId="0" xfId="0" applyFont="1" applyFill="1" applyAlignment="1" applyProtection="1">
      <alignment horizontal="right" vertical="center" wrapText="1"/>
      <protection hidden="1"/>
    </xf>
    <xf numFmtId="0" fontId="78" fillId="21" borderId="0" xfId="0" applyFont="1" applyFill="1" applyAlignment="1" applyProtection="1">
      <alignment horizontal="center" vertical="center" wrapText="1"/>
      <protection hidden="1"/>
    </xf>
    <xf numFmtId="0" fontId="106" fillId="21" borderId="0" xfId="0" applyFont="1" applyFill="1" applyAlignment="1" applyProtection="1">
      <alignment horizontal="center" vertical="center" wrapText="1"/>
      <protection hidden="1"/>
    </xf>
    <xf numFmtId="164" fontId="156" fillId="16" borderId="1" xfId="0" applyNumberFormat="1" applyFont="1" applyFill="1" applyBorder="1" applyAlignment="1" applyProtection="1">
      <alignment horizontal="centerContinuous" vertical="center" wrapText="1"/>
      <protection hidden="1"/>
    </xf>
    <xf numFmtId="0" fontId="157" fillId="21" borderId="0" xfId="0" applyFont="1" applyFill="1" applyAlignment="1" applyProtection="1">
      <alignment horizontal="left" vertical="center" wrapText="1"/>
      <protection hidden="1"/>
    </xf>
    <xf numFmtId="0" fontId="28" fillId="21" borderId="0" xfId="0" applyFont="1" applyFill="1" applyAlignment="1" applyProtection="1">
      <alignment horizontal="left" vertical="top" wrapText="1"/>
      <protection locked="0"/>
    </xf>
    <xf numFmtId="164" fontId="78" fillId="18" borderId="4" xfId="0" applyNumberFormat="1" applyFont="1" applyFill="1" applyBorder="1" applyAlignment="1" applyProtection="1">
      <alignment vertical="center" wrapText="1"/>
      <protection hidden="1"/>
    </xf>
    <xf numFmtId="0" fontId="78" fillId="18" borderId="4" xfId="0" applyFont="1" applyFill="1" applyBorder="1" applyAlignment="1" applyProtection="1">
      <alignment horizontal="center" vertical="center" wrapText="1"/>
      <protection hidden="1"/>
    </xf>
    <xf numFmtId="14" fontId="78" fillId="18" borderId="4" xfId="0" applyNumberFormat="1" applyFont="1" applyFill="1" applyBorder="1" applyAlignment="1" applyProtection="1">
      <alignment horizontal="center" vertical="center" wrapText="1"/>
      <protection hidden="1"/>
    </xf>
    <xf numFmtId="0" fontId="78" fillId="18" borderId="4" xfId="0" applyFont="1" applyFill="1" applyBorder="1" applyAlignment="1" applyProtection="1">
      <alignment horizontal="left" vertical="center" wrapText="1"/>
      <protection hidden="1"/>
    </xf>
    <xf numFmtId="2" fontId="78" fillId="18" borderId="4" xfId="0" applyNumberFormat="1" applyFont="1" applyFill="1" applyBorder="1" applyAlignment="1" applyProtection="1">
      <alignment horizontal="center" vertical="center" wrapText="1"/>
      <protection hidden="1"/>
    </xf>
    <xf numFmtId="167" fontId="78" fillId="18" borderId="4" xfId="0" applyNumberFormat="1" applyFont="1" applyFill="1" applyBorder="1" applyAlignment="1" applyProtection="1">
      <alignment horizontal="center" vertical="center" wrapText="1"/>
      <protection hidden="1"/>
    </xf>
    <xf numFmtId="164" fontId="78" fillId="18" borderId="4" xfId="0" applyNumberFormat="1" applyFont="1" applyFill="1" applyBorder="1" applyAlignment="1" applyProtection="1">
      <alignment horizontal="center" vertical="center" wrapText="1"/>
      <protection hidden="1"/>
    </xf>
    <xf numFmtId="0" fontId="13" fillId="5" borderId="0" xfId="0" applyFont="1" applyFill="1"/>
    <xf numFmtId="0" fontId="61" fillId="21" borderId="15" xfId="0" applyFont="1" applyFill="1" applyBorder="1" applyAlignment="1" applyProtection="1">
      <alignment horizontal="center" vertical="center" wrapText="1"/>
      <protection hidden="1"/>
    </xf>
    <xf numFmtId="0" fontId="33" fillId="21" borderId="13" xfId="0" applyFont="1" applyFill="1" applyBorder="1" applyAlignment="1" applyProtection="1">
      <alignment horizontal="left" vertical="center" wrapText="1"/>
      <protection hidden="1"/>
    </xf>
    <xf numFmtId="0" fontId="27" fillId="21" borderId="13" xfId="0" applyFont="1" applyFill="1" applyBorder="1" applyAlignment="1" applyProtection="1">
      <alignment horizontal="center" vertical="center" wrapText="1"/>
      <protection locked="0"/>
    </xf>
    <xf numFmtId="2" fontId="27" fillId="21" borderId="13" xfId="0" applyNumberFormat="1" applyFont="1" applyFill="1" applyBorder="1" applyAlignment="1" applyProtection="1">
      <alignment horizontal="center" vertical="center" wrapText="1"/>
      <protection locked="0"/>
    </xf>
    <xf numFmtId="0" fontId="33" fillId="21" borderId="13" xfId="0" applyFont="1" applyFill="1" applyBorder="1" applyAlignment="1" applyProtection="1">
      <alignment horizontal="center" vertical="center" wrapText="1"/>
      <protection hidden="1"/>
    </xf>
    <xf numFmtId="164" fontId="33" fillId="21" borderId="14" xfId="0" applyNumberFormat="1" applyFont="1" applyFill="1" applyBorder="1" applyAlignment="1" applyProtection="1">
      <alignment horizontal="center" vertical="center" wrapText="1"/>
      <protection hidden="1"/>
    </xf>
    <xf numFmtId="0" fontId="56" fillId="21" borderId="10" xfId="0" applyFont="1" applyFill="1" applyBorder="1" applyAlignment="1" applyProtection="1">
      <alignment horizontal="left" wrapText="1"/>
      <protection hidden="1"/>
    </xf>
    <xf numFmtId="0" fontId="39" fillId="21" borderId="10" xfId="0" applyFont="1" applyFill="1" applyBorder="1" applyAlignment="1" applyProtection="1">
      <alignment horizontal="left" wrapText="1"/>
      <protection hidden="1"/>
    </xf>
    <xf numFmtId="0" fontId="39" fillId="21" borderId="11" xfId="0" applyFont="1" applyFill="1" applyBorder="1" applyAlignment="1" applyProtection="1">
      <alignment horizontal="left" wrapText="1"/>
      <protection hidden="1"/>
    </xf>
    <xf numFmtId="15" fontId="145" fillId="21" borderId="0" xfId="0" applyNumberFormat="1" applyFont="1" applyFill="1" applyAlignment="1" applyProtection="1">
      <alignment horizontal="left" vertical="top" wrapText="1"/>
      <protection locked="0"/>
    </xf>
    <xf numFmtId="0" fontId="32" fillId="21" borderId="0" xfId="1" applyFont="1" applyFill="1" applyBorder="1" applyAlignment="1" applyProtection="1">
      <alignment vertical="center" wrapText="1"/>
      <protection hidden="1"/>
    </xf>
    <xf numFmtId="0" fontId="40" fillId="21" borderId="12" xfId="1" applyFont="1" applyFill="1" applyBorder="1" applyAlignment="1" applyProtection="1">
      <alignment horizontal="center" vertical="center" wrapText="1"/>
      <protection hidden="1"/>
    </xf>
    <xf numFmtId="0" fontId="50" fillId="16" borderId="6" xfId="0" applyFont="1" applyFill="1" applyBorder="1" applyAlignment="1" applyProtection="1">
      <alignment horizontal="center" vertical="center" wrapText="1"/>
      <protection hidden="1"/>
    </xf>
    <xf numFmtId="0" fontId="91" fillId="0" borderId="6" xfId="0" applyFont="1" applyBorder="1" applyAlignment="1" applyProtection="1">
      <alignment horizontal="center" vertical="center" wrapText="1"/>
      <protection hidden="1"/>
    </xf>
    <xf numFmtId="0" fontId="50" fillId="0" borderId="6" xfId="0" applyFont="1" applyBorder="1" applyAlignment="1" applyProtection="1">
      <alignment horizontal="left" vertical="center" wrapText="1"/>
      <protection hidden="1"/>
    </xf>
    <xf numFmtId="164" fontId="50" fillId="16" borderId="6" xfId="0" applyNumberFormat="1" applyFont="1" applyFill="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hidden="1"/>
    </xf>
    <xf numFmtId="0" fontId="50" fillId="0" borderId="3" xfId="0" applyFont="1" applyBorder="1" applyAlignment="1" applyProtection="1">
      <alignment horizontal="center" vertical="center" wrapText="1"/>
      <protection locked="0" hidden="1"/>
    </xf>
    <xf numFmtId="0" fontId="50" fillId="0" borderId="9" xfId="0" applyFont="1" applyBorder="1" applyAlignment="1" applyProtection="1">
      <alignment horizontal="center" vertical="center" wrapText="1"/>
      <protection locked="0" hidden="1"/>
    </xf>
    <xf numFmtId="0" fontId="120" fillId="21" borderId="2" xfId="0" applyFont="1" applyFill="1" applyBorder="1" applyAlignment="1" applyProtection="1">
      <alignment horizontal="left" vertical="center" wrapText="1"/>
      <protection hidden="1"/>
    </xf>
    <xf numFmtId="0" fontId="120" fillId="21" borderId="12" xfId="0" applyFont="1" applyFill="1" applyBorder="1" applyAlignment="1" applyProtection="1">
      <alignment horizontal="left" vertical="center" wrapText="1"/>
      <protection hidden="1"/>
    </xf>
    <xf numFmtId="0" fontId="115" fillId="21" borderId="2" xfId="0" applyFont="1" applyFill="1" applyBorder="1" applyAlignment="1" applyProtection="1">
      <alignment horizontal="left" vertical="center" wrapText="1"/>
      <protection hidden="1"/>
    </xf>
    <xf numFmtId="0" fontId="115" fillId="21" borderId="0" xfId="0" applyFont="1" applyFill="1" applyAlignment="1" applyProtection="1">
      <alignment horizontal="left" vertical="center" wrapText="1"/>
      <protection hidden="1"/>
    </xf>
    <xf numFmtId="0" fontId="28" fillId="0" borderId="8" xfId="0" applyFont="1" applyBorder="1" applyAlignment="1" applyProtection="1">
      <alignment horizontal="center" vertical="center" wrapText="1"/>
      <protection locked="0" hidden="1"/>
    </xf>
    <xf numFmtId="0" fontId="28" fillId="0" borderId="3" xfId="0" applyFont="1" applyBorder="1" applyAlignment="1" applyProtection="1">
      <alignment horizontal="center" vertical="center" wrapText="1"/>
      <protection locked="0" hidden="1"/>
    </xf>
    <xf numFmtId="0" fontId="28" fillId="0" borderId="9" xfId="0" applyFont="1" applyBorder="1" applyAlignment="1" applyProtection="1">
      <alignment horizontal="center" vertical="center" wrapText="1"/>
      <protection locked="0" hidden="1"/>
    </xf>
    <xf numFmtId="0" fontId="28" fillId="0" borderId="8"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120" fillId="21" borderId="0" xfId="0" applyFont="1" applyFill="1" applyAlignment="1" applyProtection="1">
      <alignment horizontal="left" vertical="center" wrapText="1"/>
      <protection hidden="1"/>
    </xf>
    <xf numFmtId="0" fontId="87" fillId="21" borderId="2" xfId="0" applyFont="1" applyFill="1" applyBorder="1" applyAlignment="1" applyProtection="1">
      <alignment horizontal="left" vertical="center" wrapText="1"/>
      <protection hidden="1"/>
    </xf>
    <xf numFmtId="0" fontId="87" fillId="21" borderId="0" xfId="0" applyFont="1" applyFill="1" applyAlignment="1" applyProtection="1">
      <alignment horizontal="left" vertical="center" wrapText="1"/>
      <protection hidden="1"/>
    </xf>
    <xf numFmtId="0" fontId="86" fillId="21" borderId="2" xfId="0" applyFont="1" applyFill="1" applyBorder="1" applyAlignment="1" applyProtection="1">
      <alignment horizontal="left" vertical="center" wrapText="1"/>
      <protection hidden="1"/>
    </xf>
    <xf numFmtId="0" fontId="86" fillId="21" borderId="0" xfId="0" applyFont="1" applyFill="1" applyAlignment="1" applyProtection="1">
      <alignment horizontal="left" vertical="center" wrapText="1"/>
      <protection hidden="1"/>
    </xf>
    <xf numFmtId="0" fontId="72" fillId="21" borderId="2" xfId="1" applyFont="1" applyFill="1" applyBorder="1" applyAlignment="1" applyProtection="1">
      <alignment horizontal="left" vertical="center" wrapText="1"/>
      <protection hidden="1"/>
    </xf>
    <xf numFmtId="0" fontId="72" fillId="21" borderId="0" xfId="1" applyFont="1" applyFill="1" applyBorder="1" applyAlignment="1" applyProtection="1">
      <alignment horizontal="left" vertical="center" wrapText="1"/>
      <protection hidden="1"/>
    </xf>
    <xf numFmtId="0" fontId="72" fillId="21" borderId="12" xfId="1" applyFont="1" applyFill="1" applyBorder="1" applyAlignment="1" applyProtection="1">
      <alignment horizontal="left" vertical="center" wrapText="1"/>
      <protection hidden="1"/>
    </xf>
    <xf numFmtId="0" fontId="55" fillId="20" borderId="8" xfId="0" applyFont="1" applyFill="1" applyBorder="1" applyAlignment="1" applyProtection="1">
      <alignment horizontal="left" vertical="center" wrapText="1"/>
      <protection hidden="1"/>
    </xf>
    <xf numFmtId="0" fontId="55" fillId="20" borderId="3" xfId="0" applyFont="1" applyFill="1" applyBorder="1" applyAlignment="1" applyProtection="1">
      <alignment horizontal="left" vertical="center" wrapText="1"/>
      <protection hidden="1"/>
    </xf>
    <xf numFmtId="0" fontId="55" fillId="20" borderId="9" xfId="0" applyFont="1" applyFill="1" applyBorder="1" applyAlignment="1" applyProtection="1">
      <alignment horizontal="left" vertical="center" wrapText="1"/>
      <protection hidden="1"/>
    </xf>
    <xf numFmtId="168" fontId="55" fillId="20" borderId="3" xfId="0" applyNumberFormat="1" applyFont="1" applyFill="1" applyBorder="1" applyAlignment="1" applyProtection="1">
      <alignment horizontal="center" vertical="center" wrapText="1"/>
      <protection hidden="1"/>
    </xf>
    <xf numFmtId="168" fontId="55" fillId="20" borderId="56" xfId="0" applyNumberFormat="1" applyFont="1" applyFill="1" applyBorder="1" applyAlignment="1" applyProtection="1">
      <alignment horizontal="center" vertical="center" wrapText="1"/>
      <protection hidden="1"/>
    </xf>
    <xf numFmtId="168" fontId="108" fillId="20" borderId="8" xfId="0" applyNumberFormat="1" applyFont="1" applyFill="1" applyBorder="1" applyAlignment="1" applyProtection="1">
      <alignment horizontal="center" vertical="center" wrapText="1"/>
      <protection hidden="1"/>
    </xf>
    <xf numFmtId="168" fontId="108" fillId="20" borderId="3" xfId="0" applyNumberFormat="1" applyFont="1" applyFill="1" applyBorder="1" applyAlignment="1" applyProtection="1">
      <alignment horizontal="center" vertical="center" wrapText="1"/>
      <protection hidden="1"/>
    </xf>
    <xf numFmtId="15" fontId="143" fillId="0" borderId="0" xfId="0" applyNumberFormat="1" applyFont="1" applyAlignment="1" applyProtection="1">
      <alignment horizontal="center" vertical="center" wrapText="1"/>
      <protection hidden="1"/>
    </xf>
    <xf numFmtId="15" fontId="52" fillId="21" borderId="13" xfId="1" applyNumberFormat="1" applyFont="1" applyFill="1" applyBorder="1" applyAlignment="1" applyProtection="1">
      <alignment horizontal="center" vertical="center" wrapText="1"/>
      <protection hidden="1"/>
    </xf>
    <xf numFmtId="165" fontId="42" fillId="16" borderId="8" xfId="0" applyNumberFormat="1" applyFont="1" applyFill="1" applyBorder="1" applyAlignment="1" applyProtection="1">
      <alignment horizontal="left" vertical="center" wrapText="1"/>
      <protection hidden="1"/>
    </xf>
    <xf numFmtId="165" fontId="42" fillId="16" borderId="3" xfId="0" applyNumberFormat="1" applyFont="1" applyFill="1" applyBorder="1" applyAlignment="1" applyProtection="1">
      <alignment horizontal="left" vertical="center" wrapText="1"/>
      <protection hidden="1"/>
    </xf>
    <xf numFmtId="165" fontId="42" fillId="16" borderId="9" xfId="0" applyNumberFormat="1" applyFont="1" applyFill="1" applyBorder="1" applyAlignment="1" applyProtection="1">
      <alignment horizontal="left" vertical="center" wrapText="1"/>
      <protection hidden="1"/>
    </xf>
    <xf numFmtId="0" fontId="32" fillId="21" borderId="30" xfId="0" applyFont="1" applyFill="1" applyBorder="1" applyAlignment="1" applyProtection="1">
      <alignment horizontal="center" vertical="center" wrapText="1"/>
      <protection hidden="1"/>
    </xf>
    <xf numFmtId="0" fontId="32" fillId="21" borderId="44" xfId="0" applyFont="1" applyFill="1" applyBorder="1" applyAlignment="1" applyProtection="1">
      <alignment horizontal="center" vertical="center" wrapText="1"/>
      <protection hidden="1"/>
    </xf>
    <xf numFmtId="0" fontId="78" fillId="18" borderId="42" xfId="0" applyFont="1" applyFill="1" applyBorder="1" applyAlignment="1" applyProtection="1">
      <alignment horizontal="left" vertical="center" wrapText="1"/>
      <protection hidden="1"/>
    </xf>
    <xf numFmtId="0" fontId="78" fillId="18" borderId="36" xfId="0" applyFont="1" applyFill="1" applyBorder="1" applyAlignment="1" applyProtection="1">
      <alignment horizontal="left" vertical="center" wrapText="1"/>
      <protection hidden="1"/>
    </xf>
    <xf numFmtId="0" fontId="78" fillId="18" borderId="43" xfId="0" applyFont="1" applyFill="1" applyBorder="1" applyAlignment="1" applyProtection="1">
      <alignment horizontal="left" vertical="center" wrapText="1"/>
      <protection hidden="1"/>
    </xf>
    <xf numFmtId="0" fontId="107" fillId="21" borderId="0" xfId="0" applyFont="1" applyFill="1" applyAlignment="1" applyProtection="1">
      <alignment horizontal="left" vertical="center" wrapText="1"/>
      <protection hidden="1"/>
    </xf>
    <xf numFmtId="15" fontId="27" fillId="5" borderId="15" xfId="1" applyNumberFormat="1" applyFont="1" applyFill="1" applyBorder="1" applyAlignment="1" applyProtection="1">
      <alignment horizontal="center" vertical="center" wrapText="1"/>
      <protection hidden="1"/>
    </xf>
    <xf numFmtId="15" fontId="27" fillId="5" borderId="13" xfId="1" applyNumberFormat="1" applyFont="1" applyFill="1" applyBorder="1" applyAlignment="1" applyProtection="1">
      <alignment horizontal="center" vertical="center" wrapText="1"/>
      <protection hidden="1"/>
    </xf>
    <xf numFmtId="15" fontId="27" fillId="5" borderId="14" xfId="1" applyNumberFormat="1" applyFont="1" applyFill="1" applyBorder="1" applyAlignment="1" applyProtection="1">
      <alignment horizontal="center" vertical="center" wrapText="1"/>
      <protection hidden="1"/>
    </xf>
    <xf numFmtId="0" fontId="27" fillId="0" borderId="6" xfId="0" applyFont="1" applyBorder="1" applyAlignment="1" applyProtection="1">
      <alignment horizontal="left" vertical="center" wrapText="1"/>
      <protection locked="0" hidden="1"/>
    </xf>
    <xf numFmtId="0" fontId="27" fillId="0" borderId="4" xfId="0" applyFont="1" applyBorder="1" applyAlignment="1" applyProtection="1">
      <alignment horizontal="left" vertical="center" wrapText="1"/>
      <protection locked="0" hidden="1"/>
    </xf>
    <xf numFmtId="15" fontId="42" fillId="21" borderId="50" xfId="0" applyNumberFormat="1" applyFont="1" applyFill="1" applyBorder="1" applyAlignment="1" applyProtection="1">
      <alignment horizontal="left" vertical="center" wrapText="1"/>
      <protection hidden="1"/>
    </xf>
    <xf numFmtId="15" fontId="42" fillId="21" borderId="51" xfId="0" applyNumberFormat="1" applyFont="1" applyFill="1" applyBorder="1" applyAlignment="1" applyProtection="1">
      <alignment horizontal="left" vertical="center" wrapText="1"/>
      <protection hidden="1"/>
    </xf>
    <xf numFmtId="0" fontId="32" fillId="21" borderId="2" xfId="0" applyFont="1" applyFill="1" applyBorder="1" applyAlignment="1" applyProtection="1">
      <alignment horizontal="left" vertical="center" wrapText="1"/>
      <protection hidden="1"/>
    </xf>
    <xf numFmtId="0" fontId="32" fillId="21" borderId="0" xfId="0" applyFont="1" applyFill="1" applyAlignment="1" applyProtection="1">
      <alignment horizontal="left" vertical="center" wrapText="1"/>
      <protection hidden="1"/>
    </xf>
    <xf numFmtId="0" fontId="78" fillId="21" borderId="0" xfId="0" applyFont="1" applyFill="1" applyAlignment="1" applyProtection="1">
      <alignment horizontal="center" vertical="center" wrapText="1"/>
      <protection hidden="1"/>
    </xf>
    <xf numFmtId="0" fontId="78" fillId="21" borderId="12" xfId="0" applyFont="1" applyFill="1" applyBorder="1" applyAlignment="1" applyProtection="1">
      <alignment horizontal="center" vertical="center" wrapText="1"/>
      <protection hidden="1"/>
    </xf>
    <xf numFmtId="0" fontId="28" fillId="0" borderId="8"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15" fontId="28" fillId="0" borderId="8" xfId="0" applyNumberFormat="1" applyFont="1" applyBorder="1" applyAlignment="1" applyProtection="1">
      <alignment horizontal="left" vertical="top" wrapText="1"/>
      <protection locked="0"/>
    </xf>
    <xf numFmtId="15" fontId="28" fillId="0" borderId="3" xfId="0" applyNumberFormat="1" applyFont="1" applyBorder="1" applyAlignment="1" applyProtection="1">
      <alignment horizontal="left" vertical="top" wrapText="1"/>
      <protection locked="0"/>
    </xf>
    <xf numFmtId="15" fontId="28" fillId="0" borderId="9" xfId="0" applyNumberFormat="1" applyFont="1" applyBorder="1" applyAlignment="1" applyProtection="1">
      <alignment horizontal="left" vertical="top" wrapText="1"/>
      <protection locked="0"/>
    </xf>
    <xf numFmtId="0" fontId="74" fillId="21" borderId="47" xfId="0" applyFont="1" applyFill="1" applyBorder="1" applyAlignment="1" applyProtection="1">
      <alignment horizontal="left" vertical="center" wrapText="1"/>
      <protection hidden="1"/>
    </xf>
    <xf numFmtId="0" fontId="74" fillId="21" borderId="10" xfId="0" applyFont="1" applyFill="1" applyBorder="1" applyAlignment="1" applyProtection="1">
      <alignment horizontal="left" vertical="center" wrapText="1"/>
      <protection hidden="1"/>
    </xf>
    <xf numFmtId="0" fontId="74" fillId="21" borderId="48" xfId="0" applyFont="1" applyFill="1" applyBorder="1" applyAlignment="1" applyProtection="1">
      <alignment horizontal="left" vertical="center" wrapText="1"/>
      <protection hidden="1"/>
    </xf>
    <xf numFmtId="0" fontId="115" fillId="21" borderId="2" xfId="0" applyFont="1" applyFill="1" applyBorder="1" applyAlignment="1" applyProtection="1">
      <alignment horizontal="left" vertical="top" wrapText="1"/>
      <protection hidden="1"/>
    </xf>
    <xf numFmtId="0" fontId="115" fillId="21" borderId="0" xfId="0" applyFont="1" applyFill="1" applyAlignment="1" applyProtection="1">
      <alignment horizontal="left" vertical="top" wrapText="1"/>
      <protection hidden="1"/>
    </xf>
    <xf numFmtId="0" fontId="50" fillId="0" borderId="4" xfId="0" applyFont="1" applyBorder="1" applyAlignment="1" applyProtection="1">
      <alignment horizontal="left" vertical="center" wrapText="1"/>
      <protection hidden="1"/>
    </xf>
    <xf numFmtId="0" fontId="78" fillId="21" borderId="2" xfId="0" applyFont="1" applyFill="1" applyBorder="1" applyAlignment="1" applyProtection="1">
      <alignment horizontal="left" vertical="center" wrapText="1"/>
      <protection hidden="1"/>
    </xf>
    <xf numFmtId="0" fontId="78" fillId="21" borderId="0" xfId="0" applyFont="1" applyFill="1" applyAlignment="1" applyProtection="1">
      <alignment horizontal="left" vertical="center" wrapText="1"/>
      <protection hidden="1"/>
    </xf>
    <xf numFmtId="0" fontId="78" fillId="21" borderId="12" xfId="0" applyFont="1" applyFill="1" applyBorder="1" applyAlignment="1" applyProtection="1">
      <alignment horizontal="left" vertical="center" wrapText="1"/>
      <protection hidden="1"/>
    </xf>
    <xf numFmtId="0" fontId="122" fillId="21" borderId="2" xfId="0" applyFont="1" applyFill="1" applyBorder="1" applyAlignment="1" applyProtection="1">
      <alignment horizontal="left" vertical="center" wrapText="1"/>
      <protection hidden="1"/>
    </xf>
    <xf numFmtId="0" fontId="122" fillId="21" borderId="0" xfId="0" applyFont="1" applyFill="1" applyAlignment="1" applyProtection="1">
      <alignment horizontal="left" vertical="center" wrapText="1"/>
      <protection hidden="1"/>
    </xf>
    <xf numFmtId="0" fontId="102" fillId="21" borderId="0" xfId="0" applyFont="1" applyFill="1" applyAlignment="1" applyProtection="1">
      <alignment horizontal="left" vertical="center" wrapText="1"/>
      <protection hidden="1"/>
    </xf>
    <xf numFmtId="0" fontId="81" fillId="21" borderId="0" xfId="0" applyFont="1" applyFill="1" applyAlignment="1" applyProtection="1">
      <alignment horizontal="left" vertical="center" wrapText="1"/>
      <protection hidden="1"/>
    </xf>
    <xf numFmtId="0" fontId="101" fillId="21" borderId="0" xfId="0" applyFont="1" applyFill="1" applyAlignment="1" applyProtection="1">
      <alignment horizontal="left" vertical="top" wrapText="1"/>
      <protection hidden="1"/>
    </xf>
    <xf numFmtId="0" fontId="36" fillId="21" borderId="2" xfId="0" applyFont="1" applyFill="1" applyBorder="1" applyAlignment="1" applyProtection="1">
      <alignment horizontal="left" vertical="center" wrapText="1"/>
      <protection hidden="1"/>
    </xf>
    <xf numFmtId="0" fontId="36" fillId="21" borderId="0" xfId="0" applyFont="1" applyFill="1" applyAlignment="1" applyProtection="1">
      <alignment horizontal="left" vertical="center" wrapText="1"/>
      <protection hidden="1"/>
    </xf>
    <xf numFmtId="0" fontId="50" fillId="25" borderId="2" xfId="0" applyFont="1" applyFill="1" applyBorder="1" applyAlignment="1" applyProtection="1">
      <alignment horizontal="left" vertical="center" wrapText="1"/>
      <protection hidden="1"/>
    </xf>
    <xf numFmtId="0" fontId="50" fillId="25" borderId="0" xfId="0" applyFont="1" applyFill="1" applyAlignment="1" applyProtection="1">
      <alignment horizontal="left" vertical="center" wrapText="1"/>
      <protection hidden="1"/>
    </xf>
    <xf numFmtId="0" fontId="50" fillId="25" borderId="12" xfId="0" applyFont="1" applyFill="1" applyBorder="1" applyAlignment="1" applyProtection="1">
      <alignment horizontal="left" vertical="center" wrapText="1"/>
      <protection hidden="1"/>
    </xf>
    <xf numFmtId="0" fontId="123" fillId="21" borderId="15" xfId="0" applyFont="1" applyFill="1" applyBorder="1" applyAlignment="1" applyProtection="1">
      <alignment horizontal="left" vertical="center" wrapText="1"/>
      <protection hidden="1"/>
    </xf>
    <xf numFmtId="0" fontId="123" fillId="21" borderId="13" xfId="0" applyFont="1" applyFill="1" applyBorder="1" applyAlignment="1" applyProtection="1">
      <alignment horizontal="left" vertical="center" wrapText="1"/>
      <protection hidden="1"/>
    </xf>
    <xf numFmtId="49" fontId="50" fillId="0" borderId="8" xfId="0" applyNumberFormat="1" applyFont="1" applyBorder="1" applyAlignment="1" applyProtection="1">
      <alignment vertical="center" wrapText="1"/>
      <protection locked="0"/>
    </xf>
    <xf numFmtId="49" fontId="50" fillId="0" borderId="9" xfId="0" applyNumberFormat="1" applyFont="1" applyBorder="1" applyAlignment="1" applyProtection="1">
      <alignment vertical="center" wrapText="1"/>
      <protection locked="0"/>
    </xf>
    <xf numFmtId="0" fontId="87" fillId="25" borderId="2" xfId="0" applyFont="1" applyFill="1" applyBorder="1" applyAlignment="1" applyProtection="1">
      <alignment horizontal="left" vertical="center" wrapText="1"/>
      <protection hidden="1"/>
    </xf>
    <xf numFmtId="0" fontId="87" fillId="25" borderId="0" xfId="0" applyFont="1" applyFill="1" applyAlignment="1" applyProtection="1">
      <alignment horizontal="left" vertical="center" wrapText="1"/>
      <protection hidden="1"/>
    </xf>
    <xf numFmtId="49" fontId="50" fillId="0" borderId="8" xfId="0" applyNumberFormat="1" applyFont="1" applyBorder="1" applyAlignment="1" applyProtection="1">
      <alignment horizontal="left" vertical="center" wrapText="1"/>
      <protection locked="0"/>
    </xf>
    <xf numFmtId="49" fontId="50" fillId="0" borderId="9" xfId="0" applyNumberFormat="1" applyFont="1" applyBorder="1" applyAlignment="1" applyProtection="1">
      <alignment horizontal="left" vertical="center" wrapText="1"/>
      <protection locked="0"/>
    </xf>
    <xf numFmtId="15" fontId="104" fillId="21" borderId="2" xfId="0" applyNumberFormat="1" applyFont="1" applyFill="1" applyBorder="1" applyAlignment="1" applyProtection="1">
      <alignment horizontal="left" vertical="center" wrapText="1"/>
      <protection hidden="1"/>
    </xf>
    <xf numFmtId="15" fontId="104" fillId="21" borderId="0" xfId="0" applyNumberFormat="1" applyFont="1" applyFill="1" applyAlignment="1" applyProtection="1">
      <alignment horizontal="left" vertical="center" wrapText="1"/>
      <protection hidden="1"/>
    </xf>
    <xf numFmtId="15" fontId="104" fillId="21" borderId="12" xfId="0" applyNumberFormat="1" applyFont="1" applyFill="1" applyBorder="1" applyAlignment="1" applyProtection="1">
      <alignment horizontal="left" vertical="center" wrapText="1"/>
      <protection hidden="1"/>
    </xf>
    <xf numFmtId="0" fontId="105" fillId="21" borderId="2" xfId="0" applyFont="1" applyFill="1" applyBorder="1" applyAlignment="1" applyProtection="1">
      <alignment horizontal="left" vertical="center" wrapText="1"/>
      <protection hidden="1"/>
    </xf>
    <xf numFmtId="0" fontId="105" fillId="21" borderId="0" xfId="0" applyFont="1" applyFill="1" applyAlignment="1" applyProtection="1">
      <alignment horizontal="left" vertical="center" wrapText="1"/>
      <protection hidden="1"/>
    </xf>
    <xf numFmtId="0" fontId="64" fillId="21" borderId="21" xfId="1" applyFont="1" applyFill="1" applyBorder="1" applyAlignment="1" applyProtection="1">
      <alignment horizontal="center" vertical="center" wrapText="1"/>
      <protection hidden="1"/>
    </xf>
    <xf numFmtId="0" fontId="64" fillId="21" borderId="22" xfId="1" applyFont="1" applyFill="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42" fillId="21" borderId="2" xfId="0" applyFont="1" applyFill="1" applyBorder="1" applyAlignment="1" applyProtection="1">
      <alignment horizontal="left" vertical="center" wrapText="1"/>
      <protection hidden="1"/>
    </xf>
    <xf numFmtId="0" fontId="42" fillId="21" borderId="0" xfId="0" applyFont="1" applyFill="1" applyAlignment="1" applyProtection="1">
      <alignment horizontal="left" vertical="center" wrapText="1"/>
      <protection hidden="1"/>
    </xf>
    <xf numFmtId="0" fontId="61" fillId="0" borderId="0" xfId="0" applyFont="1" applyAlignment="1" applyProtection="1">
      <alignment horizontal="center" vertical="center" wrapText="1"/>
      <protection hidden="1"/>
    </xf>
    <xf numFmtId="0" fontId="42" fillId="21" borderId="30" xfId="0" applyFont="1" applyFill="1" applyBorder="1" applyAlignment="1" applyProtection="1">
      <alignment horizontal="center" vertical="center" wrapText="1"/>
      <protection hidden="1"/>
    </xf>
    <xf numFmtId="0" fontId="42" fillId="21" borderId="44" xfId="0" applyFont="1" applyFill="1" applyBorder="1" applyAlignment="1" applyProtection="1">
      <alignment horizontal="center" vertical="center" wrapText="1"/>
      <protection hidden="1"/>
    </xf>
    <xf numFmtId="0" fontId="50" fillId="0" borderId="55" xfId="0" applyFont="1" applyBorder="1" applyAlignment="1" applyProtection="1">
      <alignment horizontal="left" vertical="center" wrapText="1"/>
      <protection hidden="1"/>
    </xf>
    <xf numFmtId="0" fontId="62" fillId="0" borderId="2" xfId="0" applyFont="1" applyBorder="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31" fillId="25" borderId="2" xfId="0" applyFont="1" applyFill="1" applyBorder="1" applyAlignment="1" applyProtection="1">
      <alignment horizontal="center" vertical="center" wrapText="1"/>
      <protection hidden="1"/>
    </xf>
    <xf numFmtId="0" fontId="31" fillId="25" borderId="0" xfId="0" applyFont="1" applyFill="1" applyAlignment="1" applyProtection="1">
      <alignment horizontal="center" vertical="center" wrapText="1"/>
      <protection hidden="1"/>
    </xf>
    <xf numFmtId="0" fontId="31" fillId="25" borderId="12" xfId="0" applyFont="1" applyFill="1" applyBorder="1" applyAlignment="1" applyProtection="1">
      <alignment horizontal="center" vertical="center" wrapText="1"/>
      <protection hidden="1"/>
    </xf>
    <xf numFmtId="0" fontId="31" fillId="21" borderId="2" xfId="0" applyFont="1" applyFill="1" applyBorder="1" applyAlignment="1" applyProtection="1">
      <alignment horizontal="left" vertical="center" wrapText="1"/>
      <protection hidden="1"/>
    </xf>
    <xf numFmtId="0" fontId="31" fillId="21" borderId="0" xfId="0" applyFont="1" applyFill="1" applyAlignment="1" applyProtection="1">
      <alignment horizontal="left" vertical="center" wrapText="1"/>
      <protection hidden="1"/>
    </xf>
    <xf numFmtId="0" fontId="50" fillId="0" borderId="8"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42" fillId="16" borderId="8" xfId="0" applyFont="1" applyFill="1" applyBorder="1" applyAlignment="1" applyProtection="1">
      <alignment horizontal="left" vertical="center" wrapText="1"/>
      <protection hidden="1"/>
    </xf>
    <xf numFmtId="0" fontId="42" fillId="16" borderId="3" xfId="0" applyFont="1" applyFill="1" applyBorder="1" applyAlignment="1" applyProtection="1">
      <alignment horizontal="left" vertical="center" wrapText="1"/>
      <protection hidden="1"/>
    </xf>
    <xf numFmtId="0" fontId="42" fillId="16" borderId="9" xfId="0" applyFont="1" applyFill="1" applyBorder="1" applyAlignment="1" applyProtection="1">
      <alignment horizontal="left" vertical="center" wrapText="1"/>
      <protection hidden="1"/>
    </xf>
    <xf numFmtId="15" fontId="28" fillId="0" borderId="8" xfId="0" applyNumberFormat="1" applyFont="1" applyBorder="1" applyAlignment="1" applyProtection="1">
      <alignment horizontal="center" vertical="center" wrapText="1"/>
      <protection locked="0"/>
    </xf>
    <xf numFmtId="15" fontId="28" fillId="0" borderId="9" xfId="0" applyNumberFormat="1" applyFont="1" applyBorder="1" applyAlignment="1" applyProtection="1">
      <alignment horizontal="center" vertical="center" wrapText="1"/>
      <protection locked="0"/>
    </xf>
    <xf numFmtId="0" fontId="74" fillId="21" borderId="30" xfId="0" applyFont="1" applyFill="1" applyBorder="1" applyAlignment="1" applyProtection="1">
      <alignment horizontal="center" vertical="center" wrapText="1"/>
      <protection hidden="1"/>
    </xf>
    <xf numFmtId="0" fontId="74" fillId="21" borderId="44" xfId="0" applyFont="1" applyFill="1" applyBorder="1" applyAlignment="1" applyProtection="1">
      <alignment horizontal="center" vertical="center" wrapText="1"/>
      <protection hidden="1"/>
    </xf>
    <xf numFmtId="0" fontId="32" fillId="21" borderId="11" xfId="0" applyFont="1" applyFill="1" applyBorder="1" applyAlignment="1" applyProtection="1">
      <alignment horizontal="center" vertical="center" wrapText="1"/>
      <protection hidden="1"/>
    </xf>
    <xf numFmtId="0" fontId="32" fillId="21" borderId="14" xfId="0" applyFont="1" applyFill="1" applyBorder="1" applyAlignment="1" applyProtection="1">
      <alignment horizontal="center" vertical="center" wrapText="1"/>
      <protection hidden="1"/>
    </xf>
    <xf numFmtId="0" fontId="41" fillId="21" borderId="2" xfId="0" applyFont="1" applyFill="1" applyBorder="1" applyAlignment="1">
      <alignment horizontal="left" vertical="center" wrapText="1"/>
    </xf>
    <xf numFmtId="0" fontId="41" fillId="21" borderId="0" xfId="0" applyFont="1" applyFill="1" applyAlignment="1">
      <alignment horizontal="left" vertical="center" wrapText="1"/>
    </xf>
    <xf numFmtId="14" fontId="138" fillId="0" borderId="21" xfId="0" applyNumberFormat="1" applyFont="1" applyBorder="1" applyAlignment="1" applyProtection="1">
      <alignment horizontal="center" vertical="center"/>
      <protection locked="0"/>
    </xf>
    <xf numFmtId="14" fontId="138" fillId="0" borderId="23" xfId="0" applyNumberFormat="1" applyFont="1" applyBorder="1" applyAlignment="1" applyProtection="1">
      <alignment horizontal="center" vertical="center"/>
      <protection locked="0"/>
    </xf>
    <xf numFmtId="0" fontId="113" fillId="0" borderId="2" xfId="0" applyFont="1" applyBorder="1" applyAlignment="1" applyProtection="1">
      <alignment vertical="center" wrapText="1"/>
      <protection hidden="1"/>
    </xf>
    <xf numFmtId="0" fontId="113" fillId="0" borderId="0" xfId="0" applyFont="1" applyAlignment="1" applyProtection="1">
      <alignment vertical="center" wrapText="1"/>
      <protection hidden="1"/>
    </xf>
    <xf numFmtId="0" fontId="82" fillId="20" borderId="2" xfId="0" applyFont="1" applyFill="1" applyBorder="1" applyAlignment="1" applyProtection="1">
      <alignment horizontal="left" vertical="top" wrapText="1"/>
      <protection hidden="1"/>
    </xf>
    <xf numFmtId="0" fontId="82" fillId="20" borderId="0" xfId="0" applyFont="1" applyFill="1" applyAlignment="1" applyProtection="1">
      <alignment horizontal="left" vertical="top" wrapText="1"/>
      <protection hidden="1"/>
    </xf>
    <xf numFmtId="0" fontId="142" fillId="23" borderId="0" xfId="1" applyFont="1" applyFill="1" applyAlignment="1" applyProtection="1">
      <alignment horizontal="left" vertical="center" wrapText="1"/>
      <protection hidden="1"/>
    </xf>
    <xf numFmtId="0" fontId="155" fillId="0" borderId="2" xfId="1" applyFont="1" applyFill="1" applyBorder="1" applyAlignment="1" applyProtection="1">
      <alignment horizontal="center" vertical="center" wrapText="1"/>
      <protection hidden="1"/>
    </xf>
    <xf numFmtId="0" fontId="139" fillId="0" borderId="0" xfId="1" applyFont="1" applyFill="1" applyBorder="1" applyAlignment="1" applyProtection="1">
      <alignment horizontal="center" vertical="center" wrapText="1"/>
      <protection hidden="1"/>
    </xf>
    <xf numFmtId="0" fontId="140" fillId="5" borderId="2" xfId="1" applyFont="1" applyFill="1" applyBorder="1" applyAlignment="1" applyProtection="1">
      <alignment horizontal="center" vertical="center" wrapText="1"/>
      <protection hidden="1"/>
    </xf>
    <xf numFmtId="0" fontId="139" fillId="5" borderId="0" xfId="1" applyFont="1" applyFill="1" applyBorder="1" applyAlignment="1" applyProtection="1">
      <alignment horizontal="center" vertical="center" wrapText="1"/>
      <protection hidden="1"/>
    </xf>
    <xf numFmtId="0" fontId="109" fillId="19" borderId="8" xfId="1" applyFont="1" applyFill="1" applyBorder="1" applyAlignment="1" applyProtection="1">
      <alignment horizontal="center" vertical="center" wrapText="1"/>
      <protection hidden="1"/>
    </xf>
    <xf numFmtId="0" fontId="109" fillId="19" borderId="3" xfId="1" applyFont="1" applyFill="1" applyBorder="1" applyAlignment="1" applyProtection="1">
      <alignment horizontal="center" vertical="center" wrapText="1"/>
      <protection hidden="1"/>
    </xf>
    <xf numFmtId="0" fontId="109" fillId="19" borderId="9" xfId="1" applyFont="1" applyFill="1" applyBorder="1" applyAlignment="1" applyProtection="1">
      <alignment horizontal="center" vertical="center" wrapText="1"/>
      <protection hidden="1"/>
    </xf>
    <xf numFmtId="0" fontId="89" fillId="19" borderId="8" xfId="1" applyFont="1" applyFill="1" applyBorder="1" applyAlignment="1" applyProtection="1">
      <alignment horizontal="left" vertical="center" wrapText="1"/>
      <protection hidden="1"/>
    </xf>
    <xf numFmtId="0" fontId="89" fillId="19" borderId="3" xfId="1" applyFont="1" applyFill="1" applyBorder="1" applyAlignment="1" applyProtection="1">
      <alignment horizontal="left" vertical="center" wrapText="1"/>
      <protection hidden="1"/>
    </xf>
    <xf numFmtId="0" fontId="89" fillId="19" borderId="9" xfId="1" applyFont="1" applyFill="1" applyBorder="1" applyAlignment="1" applyProtection="1">
      <alignment horizontal="left" vertical="center" wrapText="1"/>
      <protection hidden="1"/>
    </xf>
    <xf numFmtId="14" fontId="50" fillId="0" borderId="8" xfId="0" applyNumberFormat="1" applyFont="1" applyBorder="1" applyAlignment="1" applyProtection="1">
      <alignment horizontal="left" vertical="center" wrapText="1"/>
      <protection locked="0"/>
    </xf>
    <xf numFmtId="14" fontId="50" fillId="0" borderId="9" xfId="0" applyNumberFormat="1" applyFont="1" applyBorder="1" applyAlignment="1" applyProtection="1">
      <alignment horizontal="left" vertical="center" wrapText="1"/>
      <protection locked="0"/>
    </xf>
    <xf numFmtId="1" fontId="50" fillId="0" borderId="8" xfId="0" applyNumberFormat="1" applyFont="1" applyBorder="1" applyAlignment="1" applyProtection="1">
      <alignment horizontal="left" vertical="center" wrapText="1"/>
      <protection locked="0"/>
    </xf>
    <xf numFmtId="1" fontId="50" fillId="0" borderId="9" xfId="0" applyNumberFormat="1" applyFont="1" applyBorder="1" applyAlignment="1" applyProtection="1">
      <alignment horizontal="left" vertical="center" wrapText="1"/>
      <protection locked="0"/>
    </xf>
    <xf numFmtId="166" fontId="50" fillId="0" borderId="8" xfId="0" applyNumberFormat="1" applyFont="1" applyBorder="1" applyAlignment="1" applyProtection="1">
      <alignment horizontal="left" vertical="center" wrapText="1"/>
      <protection locked="0"/>
    </xf>
    <xf numFmtId="166" fontId="50" fillId="0" borderId="9" xfId="0" applyNumberFormat="1" applyFont="1" applyBorder="1" applyAlignment="1" applyProtection="1">
      <alignment horizontal="left" vertical="center" wrapText="1"/>
      <protection locked="0"/>
    </xf>
    <xf numFmtId="0" fontId="75" fillId="25" borderId="2" xfId="0" applyFont="1" applyFill="1" applyBorder="1" applyAlignment="1" applyProtection="1">
      <alignment horizontal="left" vertical="top" wrapText="1"/>
      <protection hidden="1"/>
    </xf>
    <xf numFmtId="0" fontId="75" fillId="25" borderId="0" xfId="0" applyFont="1" applyFill="1" applyAlignment="1" applyProtection="1">
      <alignment horizontal="left" vertical="top" wrapText="1"/>
      <protection hidden="1"/>
    </xf>
    <xf numFmtId="0" fontId="96" fillId="0" borderId="8" xfId="1" applyFont="1" applyFill="1" applyBorder="1" applyAlignment="1" applyProtection="1">
      <alignment horizontal="left" vertical="center" wrapText="1"/>
      <protection locked="0"/>
    </xf>
    <xf numFmtId="0" fontId="96" fillId="0" borderId="9" xfId="1" applyFont="1" applyFill="1" applyBorder="1" applyAlignment="1" applyProtection="1">
      <alignment horizontal="left" vertical="center" wrapText="1"/>
      <protection locked="0"/>
    </xf>
    <xf numFmtId="0" fontId="83" fillId="21" borderId="0" xfId="1" applyFont="1" applyFill="1" applyBorder="1" applyAlignment="1" applyProtection="1">
      <alignment horizontal="left" vertical="center" wrapText="1"/>
      <protection hidden="1"/>
    </xf>
    <xf numFmtId="0" fontId="52" fillId="21" borderId="13" xfId="1" applyFont="1" applyFill="1" applyBorder="1" applyAlignment="1">
      <alignment horizontal="center" vertical="center" wrapText="1"/>
    </xf>
    <xf numFmtId="15" fontId="28" fillId="0" borderId="8" xfId="1" applyNumberFormat="1" applyFont="1" applyFill="1" applyBorder="1" applyAlignment="1" applyProtection="1">
      <alignment horizontal="center" vertical="center" wrapText="1"/>
      <protection locked="0"/>
    </xf>
    <xf numFmtId="15" fontId="28" fillId="0" borderId="9" xfId="1" applyNumberFormat="1" applyFont="1" applyFill="1" applyBorder="1" applyAlignment="1" applyProtection="1">
      <alignment horizontal="center" vertical="center" wrapText="1"/>
      <protection locked="0"/>
    </xf>
    <xf numFmtId="15" fontId="64" fillId="21" borderId="22" xfId="1" applyNumberFormat="1" applyFont="1" applyFill="1" applyBorder="1" applyAlignment="1" applyProtection="1">
      <alignment horizontal="center" vertical="center" wrapText="1"/>
      <protection hidden="1"/>
    </xf>
    <xf numFmtId="15" fontId="64" fillId="21" borderId="23" xfId="1" applyNumberFormat="1" applyFont="1" applyFill="1" applyBorder="1" applyAlignment="1" applyProtection="1">
      <alignment horizontal="center" vertical="center" wrapText="1"/>
      <protection hidden="1"/>
    </xf>
    <xf numFmtId="0" fontId="82" fillId="20" borderId="21" xfId="0" applyFont="1" applyFill="1" applyBorder="1" applyAlignment="1" applyProtection="1">
      <alignment horizontal="right" vertical="center" wrapText="1"/>
      <protection hidden="1"/>
    </xf>
    <xf numFmtId="0" fontId="82" fillId="20" borderId="22" xfId="0" applyFont="1" applyFill="1" applyBorder="1" applyAlignment="1" applyProtection="1">
      <alignment horizontal="right" vertical="center" wrapText="1"/>
      <protection hidden="1"/>
    </xf>
    <xf numFmtId="15" fontId="33" fillId="0" borderId="8" xfId="0" applyNumberFormat="1" applyFont="1" applyBorder="1" applyAlignment="1" applyProtection="1">
      <alignment horizontal="left" vertical="center" wrapText="1"/>
      <protection locked="0"/>
    </xf>
    <xf numFmtId="15" fontId="33" fillId="0" borderId="3" xfId="0" applyNumberFormat="1" applyFont="1" applyBorder="1" applyAlignment="1" applyProtection="1">
      <alignment horizontal="left" vertical="center" wrapText="1"/>
      <protection locked="0"/>
    </xf>
    <xf numFmtId="15" fontId="33" fillId="0" borderId="9" xfId="0" applyNumberFormat="1" applyFont="1" applyBorder="1" applyAlignment="1" applyProtection="1">
      <alignment horizontal="left" vertical="center" wrapText="1"/>
      <protection locked="0"/>
    </xf>
    <xf numFmtId="0" fontId="49" fillId="21" borderId="2" xfId="0" applyFont="1" applyFill="1" applyBorder="1" applyAlignment="1" applyProtection="1">
      <alignment horizontal="left" vertical="center" wrapText="1"/>
      <protection hidden="1"/>
    </xf>
    <xf numFmtId="0" fontId="49" fillId="21" borderId="0" xfId="0" applyFont="1" applyFill="1" applyAlignment="1" applyProtection="1">
      <alignment horizontal="left" vertical="center" wrapText="1"/>
      <protection hidden="1"/>
    </xf>
    <xf numFmtId="0" fontId="55" fillId="20" borderId="10" xfId="0" applyFont="1" applyFill="1" applyBorder="1" applyAlignment="1" applyProtection="1">
      <alignment horizontal="left" vertical="center" wrapText="1"/>
      <protection hidden="1"/>
    </xf>
    <xf numFmtId="0" fontId="55" fillId="20" borderId="11" xfId="0" applyFont="1" applyFill="1" applyBorder="1" applyAlignment="1" applyProtection="1">
      <alignment horizontal="left" vertical="center" wrapText="1"/>
      <protection hidden="1"/>
    </xf>
    <xf numFmtId="0" fontId="55" fillId="20" borderId="2" xfId="0" applyFont="1" applyFill="1" applyBorder="1" applyAlignment="1" applyProtection="1">
      <alignment horizontal="center" vertical="center" wrapText="1"/>
      <protection hidden="1"/>
    </xf>
    <xf numFmtId="0" fontId="55" fillId="20" borderId="0" xfId="0" applyFont="1" applyFill="1" applyAlignment="1" applyProtection="1">
      <alignment horizontal="center" vertical="center" wrapText="1"/>
      <protection hidden="1"/>
    </xf>
    <xf numFmtId="0" fontId="48" fillId="20" borderId="2" xfId="0" applyFont="1" applyFill="1" applyBorder="1" applyAlignment="1" applyProtection="1">
      <alignment horizontal="center" vertical="center" wrapText="1"/>
      <protection hidden="1"/>
    </xf>
    <xf numFmtId="0" fontId="48" fillId="20" borderId="0" xfId="0" applyFont="1" applyFill="1" applyAlignment="1" applyProtection="1">
      <alignment horizontal="center" vertical="center" wrapText="1"/>
      <protection hidden="1"/>
    </xf>
    <xf numFmtId="0" fontId="114" fillId="21" borderId="0" xfId="0" applyFont="1" applyFill="1" applyAlignment="1" applyProtection="1">
      <alignment horizontal="left" vertical="center" wrapText="1"/>
      <protection hidden="1"/>
    </xf>
    <xf numFmtId="0" fontId="82" fillId="20" borderId="2" xfId="0" applyFont="1" applyFill="1" applyBorder="1" applyAlignment="1" applyProtection="1">
      <alignment horizontal="left" vertical="center" wrapText="1"/>
      <protection hidden="1"/>
    </xf>
    <xf numFmtId="0" fontId="82" fillId="20" borderId="0" xfId="0" applyFont="1" applyFill="1" applyAlignment="1" applyProtection="1">
      <alignment horizontal="left" vertical="center" wrapText="1"/>
      <protection hidden="1"/>
    </xf>
    <xf numFmtId="0" fontId="54" fillId="23" borderId="2" xfId="0" applyFont="1" applyFill="1" applyBorder="1" applyAlignment="1">
      <alignment horizontal="left" vertical="center" wrapText="1"/>
    </xf>
    <xf numFmtId="0" fontId="54" fillId="23" borderId="0" xfId="0" applyFont="1" applyFill="1" applyAlignment="1">
      <alignment horizontal="left" vertical="center" wrapText="1"/>
    </xf>
    <xf numFmtId="0" fontId="37" fillId="0" borderId="0" xfId="0" applyFont="1" applyAlignment="1" applyProtection="1">
      <alignment horizontal="left" vertical="center" wrapText="1"/>
      <protection hidden="1"/>
    </xf>
    <xf numFmtId="0" fontId="68" fillId="0" borderId="0" xfId="0" applyFont="1" applyAlignment="1" applyProtection="1">
      <alignment horizontal="left" vertical="center" wrapText="1"/>
      <protection hidden="1"/>
    </xf>
    <xf numFmtId="0" fontId="119" fillId="20" borderId="0" xfId="1" applyFont="1" applyFill="1" applyBorder="1" applyAlignment="1">
      <alignment horizontal="center" vertical="center" wrapText="1"/>
    </xf>
    <xf numFmtId="0" fontId="139" fillId="5" borderId="2" xfId="1" applyFont="1" applyFill="1" applyBorder="1" applyAlignment="1" applyProtection="1">
      <alignment horizontal="center" vertical="center" wrapText="1"/>
      <protection hidden="1"/>
    </xf>
    <xf numFmtId="0" fontId="46" fillId="23" borderId="2" xfId="1" applyFont="1" applyFill="1" applyBorder="1" applyAlignment="1" applyProtection="1">
      <alignment horizontal="left" vertical="center" wrapText="1"/>
      <protection hidden="1"/>
    </xf>
    <xf numFmtId="0" fontId="46" fillId="23" borderId="0" xfId="1" applyFont="1" applyFill="1" applyBorder="1" applyAlignment="1" applyProtection="1">
      <alignment horizontal="left" vertical="center" wrapText="1"/>
      <protection hidden="1"/>
    </xf>
    <xf numFmtId="0" fontId="43" fillId="23" borderId="2" xfId="1" applyFont="1" applyFill="1" applyBorder="1" applyAlignment="1">
      <alignment horizontal="left" vertical="center" wrapText="1"/>
    </xf>
    <xf numFmtId="0" fontId="132" fillId="23" borderId="0" xfId="1" applyFont="1" applyFill="1" applyBorder="1" applyAlignment="1">
      <alignment horizontal="left" vertical="center" wrapText="1"/>
    </xf>
    <xf numFmtId="0" fontId="43" fillId="0" borderId="8" xfId="1" applyFont="1" applyFill="1" applyBorder="1" applyAlignment="1" applyProtection="1">
      <alignment horizontal="center" vertical="center"/>
      <protection locked="0"/>
    </xf>
    <xf numFmtId="0" fontId="43" fillId="0" borderId="9" xfId="1"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2" borderId="9" xfId="0" applyFont="1" applyFill="1" applyBorder="1" applyAlignment="1" applyProtection="1">
      <alignment horizontal="center" vertical="center" wrapText="1"/>
      <protection locked="0"/>
    </xf>
    <xf numFmtId="0" fontId="82" fillId="20" borderId="8" xfId="0" applyFont="1" applyFill="1" applyBorder="1" applyAlignment="1" applyProtection="1">
      <alignment horizontal="left" vertical="center" wrapText="1"/>
      <protection hidden="1"/>
    </xf>
    <xf numFmtId="0" fontId="82" fillId="20" borderId="3" xfId="0" applyFont="1" applyFill="1" applyBorder="1" applyAlignment="1" applyProtection="1">
      <alignment horizontal="left" vertical="center" wrapText="1"/>
      <protection hidden="1"/>
    </xf>
    <xf numFmtId="0" fontId="82" fillId="20" borderId="9" xfId="0" applyFont="1" applyFill="1" applyBorder="1" applyAlignment="1" applyProtection="1">
      <alignment horizontal="left" vertical="center" wrapText="1"/>
      <protection hidden="1"/>
    </xf>
    <xf numFmtId="0" fontId="103" fillId="21" borderId="0" xfId="0" applyFont="1" applyFill="1" applyAlignment="1" applyProtection="1">
      <alignment horizontal="center" vertical="center" wrapText="1"/>
      <protection hidden="1"/>
    </xf>
    <xf numFmtId="0" fontId="52" fillId="21" borderId="0" xfId="1" applyFont="1" applyFill="1" applyBorder="1" applyAlignment="1" applyProtection="1">
      <alignment horizontal="left" vertical="center" wrapText="1"/>
      <protection hidden="1"/>
    </xf>
    <xf numFmtId="0" fontId="52" fillId="21" borderId="12" xfId="1" applyFont="1" applyFill="1" applyBorder="1" applyAlignment="1" applyProtection="1">
      <alignment horizontal="left" vertical="center" wrapText="1"/>
      <protection hidden="1"/>
    </xf>
    <xf numFmtId="0" fontId="107" fillId="21" borderId="0" xfId="0" applyFont="1" applyFill="1" applyAlignment="1">
      <alignment horizontal="center" vertical="center" wrapText="1"/>
    </xf>
    <xf numFmtId="0" fontId="107" fillId="21" borderId="2" xfId="0" applyFont="1" applyFill="1" applyBorder="1" applyAlignment="1">
      <alignment vertical="center" wrapText="1"/>
    </xf>
    <xf numFmtId="0" fontId="107" fillId="21" borderId="0" xfId="0" applyFont="1" applyFill="1" applyAlignment="1">
      <alignment vertical="center" wrapText="1"/>
    </xf>
    <xf numFmtId="0" fontId="40" fillId="21" borderId="0" xfId="1" applyFont="1" applyFill="1" applyBorder="1" applyAlignment="1" applyProtection="1">
      <alignment horizontal="center" vertical="center" wrapText="1"/>
      <protection hidden="1"/>
    </xf>
    <xf numFmtId="0" fontId="133" fillId="21" borderId="5" xfId="0" applyFont="1" applyFill="1" applyBorder="1" applyAlignment="1" applyProtection="1">
      <alignment horizontal="left" vertical="center" wrapText="1"/>
      <protection hidden="1"/>
    </xf>
    <xf numFmtId="0" fontId="133" fillId="21" borderId="10" xfId="0" applyFont="1" applyFill="1" applyBorder="1" applyAlignment="1" applyProtection="1">
      <alignment horizontal="left" vertical="center" wrapText="1"/>
      <protection hidden="1"/>
    </xf>
    <xf numFmtId="0" fontId="133" fillId="21" borderId="3" xfId="0" applyFont="1" applyFill="1" applyBorder="1" applyAlignment="1" applyProtection="1">
      <alignment horizontal="left" vertical="center" wrapText="1"/>
      <protection hidden="1"/>
    </xf>
    <xf numFmtId="0" fontId="33" fillId="0" borderId="8" xfId="0" applyFont="1" applyBorder="1" applyAlignment="1" applyProtection="1">
      <alignment horizontal="center" vertical="center" wrapText="1"/>
      <protection locked="0" hidden="1"/>
    </xf>
    <xf numFmtId="0" fontId="33" fillId="0" borderId="3" xfId="0" applyFont="1" applyBorder="1" applyAlignment="1" applyProtection="1">
      <alignment horizontal="center" vertical="center" wrapText="1"/>
      <protection locked="0" hidden="1"/>
    </xf>
    <xf numFmtId="0" fontId="33" fillId="0" borderId="9" xfId="0" applyFont="1" applyBorder="1" applyAlignment="1" applyProtection="1">
      <alignment horizontal="center" vertical="center" wrapText="1"/>
      <protection locked="0" hidden="1"/>
    </xf>
    <xf numFmtId="15" fontId="33" fillId="21" borderId="18" xfId="0" applyNumberFormat="1" applyFont="1" applyFill="1" applyBorder="1" applyAlignment="1" applyProtection="1">
      <alignment horizontal="left" vertical="center" wrapText="1"/>
      <protection hidden="1"/>
    </xf>
    <xf numFmtId="15" fontId="33" fillId="21" borderId="19" xfId="0" applyNumberFormat="1" applyFont="1" applyFill="1" applyBorder="1" applyAlignment="1" applyProtection="1">
      <alignment horizontal="left" vertical="center" wrapText="1"/>
      <protection hidden="1"/>
    </xf>
    <xf numFmtId="15" fontId="55" fillId="20" borderId="31" xfId="0" applyNumberFormat="1" applyFont="1" applyFill="1" applyBorder="1" applyAlignment="1" applyProtection="1">
      <alignment horizontal="center" vertical="center" wrapText="1"/>
      <protection hidden="1"/>
    </xf>
    <xf numFmtId="15" fontId="55" fillId="20" borderId="3" xfId="0" applyNumberFormat="1" applyFont="1" applyFill="1" applyBorder="1" applyAlignment="1" applyProtection="1">
      <alignment horizontal="center" vertical="center" wrapText="1"/>
      <protection hidden="1"/>
    </xf>
    <xf numFmtId="15" fontId="55" fillId="20" borderId="9" xfId="0" applyNumberFormat="1" applyFont="1" applyFill="1" applyBorder="1" applyAlignment="1" applyProtection="1">
      <alignment horizontal="center" vertical="center" wrapText="1"/>
      <protection hidden="1"/>
    </xf>
    <xf numFmtId="15" fontId="40" fillId="21" borderId="26" xfId="1" applyNumberFormat="1" applyFont="1" applyFill="1" applyBorder="1" applyAlignment="1" applyProtection="1">
      <alignment horizontal="center" vertical="center" wrapText="1"/>
      <protection hidden="1"/>
    </xf>
    <xf numFmtId="15" fontId="40" fillId="21" borderId="29" xfId="1" applyNumberFormat="1" applyFont="1" applyFill="1" applyBorder="1" applyAlignment="1" applyProtection="1">
      <alignment horizontal="center" vertical="center" wrapText="1"/>
      <protection hidden="1"/>
    </xf>
    <xf numFmtId="15" fontId="40" fillId="21" borderId="19" xfId="1" applyNumberFormat="1" applyFont="1" applyFill="1" applyBorder="1" applyAlignment="1" applyProtection="1">
      <alignment horizontal="center" vertical="center" wrapText="1"/>
      <protection hidden="1"/>
    </xf>
    <xf numFmtId="15" fontId="40" fillId="21" borderId="20" xfId="1" applyNumberFormat="1" applyFont="1" applyFill="1" applyBorder="1" applyAlignment="1" applyProtection="1">
      <alignment horizontal="center" vertical="center" wrapText="1"/>
      <protection hidden="1"/>
    </xf>
    <xf numFmtId="0" fontId="50" fillId="0" borderId="6" xfId="0" applyFont="1" applyBorder="1" applyAlignment="1" applyProtection="1">
      <alignment horizontal="left" vertical="center" wrapText="1"/>
      <protection hidden="1"/>
    </xf>
    <xf numFmtId="0" fontId="48" fillId="20" borderId="8" xfId="0" applyFont="1" applyFill="1" applyBorder="1" applyAlignment="1" applyProtection="1">
      <alignment horizontal="left" vertical="center" wrapText="1"/>
      <protection hidden="1"/>
    </xf>
    <xf numFmtId="0" fontId="48" fillId="20" borderId="3" xfId="0" applyFont="1" applyFill="1" applyBorder="1" applyAlignment="1" applyProtection="1">
      <alignment horizontal="left" vertical="center" wrapText="1"/>
      <protection hidden="1"/>
    </xf>
    <xf numFmtId="0" fontId="48" fillId="20" borderId="9" xfId="0" applyFont="1" applyFill="1" applyBorder="1" applyAlignment="1" applyProtection="1">
      <alignment horizontal="left" vertical="center" wrapText="1"/>
      <protection hidden="1"/>
    </xf>
    <xf numFmtId="15" fontId="41" fillId="21" borderId="15" xfId="0" applyNumberFormat="1" applyFont="1" applyFill="1" applyBorder="1" applyAlignment="1" applyProtection="1">
      <alignment horizontal="left" vertical="center" wrapText="1"/>
      <protection hidden="1"/>
    </xf>
    <xf numFmtId="15" fontId="41" fillId="21" borderId="13" xfId="0" applyNumberFormat="1" applyFont="1" applyFill="1" applyBorder="1" applyAlignment="1" applyProtection="1">
      <alignment horizontal="left" vertical="center" wrapText="1"/>
      <protection hidden="1"/>
    </xf>
    <xf numFmtId="15" fontId="41" fillId="21" borderId="14" xfId="0" applyNumberFormat="1" applyFont="1" applyFill="1" applyBorder="1" applyAlignment="1" applyProtection="1">
      <alignment horizontal="left" vertical="center" wrapText="1"/>
      <protection hidden="1"/>
    </xf>
    <xf numFmtId="15" fontId="85" fillId="5" borderId="3" xfId="0" applyNumberFormat="1" applyFont="1" applyFill="1" applyBorder="1" applyAlignment="1" applyProtection="1">
      <alignment horizontal="center" vertical="center" wrapText="1"/>
      <protection hidden="1"/>
    </xf>
    <xf numFmtId="15" fontId="85" fillId="5" borderId="9" xfId="0" applyNumberFormat="1" applyFont="1" applyFill="1" applyBorder="1" applyAlignment="1" applyProtection="1">
      <alignment horizontal="center" vertical="center" wrapText="1"/>
      <protection hidden="1"/>
    </xf>
    <xf numFmtId="15" fontId="45" fillId="5" borderId="8" xfId="0" applyNumberFormat="1" applyFont="1" applyFill="1" applyBorder="1" applyAlignment="1" applyProtection="1">
      <alignment horizontal="center" vertical="center" wrapText="1"/>
      <protection hidden="1"/>
    </xf>
    <xf numFmtId="15" fontId="45" fillId="5" borderId="3" xfId="0" applyNumberFormat="1" applyFont="1" applyFill="1" applyBorder="1" applyAlignment="1" applyProtection="1">
      <alignment horizontal="center" vertical="center" wrapText="1"/>
      <protection hidden="1"/>
    </xf>
    <xf numFmtId="0" fontId="31" fillId="24" borderId="0" xfId="0" applyFont="1" applyFill="1" applyAlignment="1" applyProtection="1">
      <alignment horizontal="center" vertical="center" wrapText="1"/>
      <protection hidden="1"/>
    </xf>
    <xf numFmtId="15" fontId="33" fillId="21" borderId="28" xfId="0" applyNumberFormat="1" applyFont="1" applyFill="1" applyBorder="1" applyAlignment="1" applyProtection="1">
      <alignment horizontal="left" vertical="center" wrapText="1"/>
      <protection hidden="1"/>
    </xf>
    <xf numFmtId="15" fontId="33" fillId="21" borderId="26" xfId="0" applyNumberFormat="1" applyFont="1" applyFill="1" applyBorder="1" applyAlignment="1" applyProtection="1">
      <alignment horizontal="left" vertical="center" wrapText="1"/>
      <protection hidden="1"/>
    </xf>
    <xf numFmtId="0" fontId="41" fillId="21" borderId="0" xfId="0" applyFont="1" applyFill="1" applyAlignment="1" applyProtection="1">
      <alignment horizontal="left" vertical="center" wrapText="1"/>
      <protection hidden="1"/>
    </xf>
    <xf numFmtId="0" fontId="48" fillId="20" borderId="2" xfId="0" applyFont="1" applyFill="1" applyBorder="1" applyAlignment="1">
      <alignment horizontal="center" vertical="center" wrapText="1"/>
    </xf>
    <xf numFmtId="0" fontId="48" fillId="20" borderId="0" xfId="0" applyFont="1" applyFill="1" applyAlignment="1">
      <alignment horizontal="center" vertical="center" wrapText="1"/>
    </xf>
    <xf numFmtId="15" fontId="27" fillId="5" borderId="5" xfId="1" applyNumberFormat="1" applyFont="1" applyFill="1" applyBorder="1" applyAlignment="1" applyProtection="1">
      <alignment horizontal="center" vertical="center" wrapText="1"/>
      <protection hidden="1"/>
    </xf>
    <xf numFmtId="15" fontId="27" fillId="5" borderId="10" xfId="1" applyNumberFormat="1" applyFont="1" applyFill="1" applyBorder="1" applyAlignment="1" applyProtection="1">
      <alignment horizontal="center" vertical="center" wrapText="1"/>
      <protection hidden="1"/>
    </xf>
    <xf numFmtId="15" fontId="27" fillId="5" borderId="11" xfId="1" applyNumberFormat="1" applyFont="1" applyFill="1" applyBorder="1" applyAlignment="1" applyProtection="1">
      <alignment horizontal="center" vertical="center" wrapText="1"/>
      <protection hidden="1"/>
    </xf>
    <xf numFmtId="0" fontId="27" fillId="0" borderId="55" xfId="0" applyFont="1" applyBorder="1" applyAlignment="1" applyProtection="1">
      <alignment horizontal="left" vertical="center" wrapText="1"/>
      <protection locked="0" hidden="1"/>
    </xf>
    <xf numFmtId="0" fontId="54" fillId="21" borderId="2" xfId="0" applyFont="1" applyFill="1" applyBorder="1" applyAlignment="1" applyProtection="1">
      <alignment horizontal="left" vertical="center" wrapText="1"/>
      <protection hidden="1"/>
    </xf>
    <xf numFmtId="0" fontId="54" fillId="21" borderId="0" xfId="0" applyFont="1" applyFill="1" applyAlignment="1" applyProtection="1">
      <alignment horizontal="left" vertical="center" wrapText="1"/>
      <protection hidden="1"/>
    </xf>
    <xf numFmtId="0" fontId="54" fillId="21" borderId="12" xfId="0" applyFont="1" applyFill="1" applyBorder="1" applyAlignment="1" applyProtection="1">
      <alignment horizontal="left" vertical="center" wrapText="1"/>
      <protection hidden="1"/>
    </xf>
    <xf numFmtId="0" fontId="104" fillId="21" borderId="2" xfId="1" applyFont="1" applyFill="1" applyBorder="1" applyAlignment="1" applyProtection="1">
      <alignment horizontal="center" vertical="center" wrapText="1"/>
      <protection hidden="1"/>
    </xf>
    <xf numFmtId="0" fontId="149" fillId="21" borderId="0" xfId="1" applyFont="1" applyFill="1" applyBorder="1" applyAlignment="1" applyProtection="1">
      <alignment horizontal="center" vertical="center" wrapText="1"/>
      <protection hidden="1"/>
    </xf>
    <xf numFmtId="0" fontId="149" fillId="21" borderId="12" xfId="1" applyFont="1" applyFill="1" applyBorder="1" applyAlignment="1" applyProtection="1">
      <alignment horizontal="center" vertical="center" wrapText="1"/>
      <protection hidden="1"/>
    </xf>
    <xf numFmtId="1" fontId="63" fillId="2" borderId="8" xfId="0" applyNumberFormat="1" applyFont="1" applyFill="1" applyBorder="1" applyAlignment="1" applyProtection="1">
      <alignment horizontal="center" vertical="center" wrapText="1"/>
      <protection locked="0"/>
    </xf>
    <xf numFmtId="1" fontId="63" fillId="2" borderId="3" xfId="0" applyNumberFormat="1" applyFont="1" applyFill="1" applyBorder="1" applyAlignment="1" applyProtection="1">
      <alignment horizontal="center" vertical="center" wrapText="1"/>
      <protection locked="0"/>
    </xf>
    <xf numFmtId="1" fontId="63" fillId="2" borderId="9" xfId="0" applyNumberFormat="1" applyFont="1" applyFill="1" applyBorder="1" applyAlignment="1" applyProtection="1">
      <alignment horizontal="center" vertical="center" wrapText="1"/>
      <protection locked="0"/>
    </xf>
    <xf numFmtId="0" fontId="104" fillId="21" borderId="2" xfId="0" applyFont="1" applyFill="1" applyBorder="1" applyAlignment="1" applyProtection="1">
      <alignment horizontal="left" vertical="center" wrapText="1"/>
      <protection hidden="1"/>
    </xf>
    <xf numFmtId="0" fontId="104" fillId="21" borderId="0" xfId="0" applyFont="1" applyFill="1" applyAlignment="1" applyProtection="1">
      <alignment horizontal="left" vertical="center" wrapText="1"/>
      <protection hidden="1"/>
    </xf>
    <xf numFmtId="0" fontId="104" fillId="21" borderId="12" xfId="0" applyFont="1" applyFill="1" applyBorder="1" applyAlignment="1" applyProtection="1">
      <alignment horizontal="left" vertical="center" wrapText="1"/>
      <protection hidden="1"/>
    </xf>
    <xf numFmtId="0" fontId="49" fillId="21" borderId="15" xfId="0" applyFont="1" applyFill="1" applyBorder="1" applyAlignment="1" applyProtection="1">
      <alignment horizontal="left" vertical="center" wrapText="1"/>
      <protection hidden="1"/>
    </xf>
    <xf numFmtId="0" fontId="49" fillId="21" borderId="13" xfId="0" applyFont="1" applyFill="1" applyBorder="1" applyAlignment="1" applyProtection="1">
      <alignment horizontal="left" vertical="center" wrapText="1"/>
      <protection hidden="1"/>
    </xf>
    <xf numFmtId="0" fontId="32" fillId="16" borderId="8" xfId="0" applyFont="1" applyFill="1" applyBorder="1" applyAlignment="1" applyProtection="1">
      <alignment horizontal="left" vertical="center" wrapText="1"/>
      <protection hidden="1"/>
    </xf>
    <xf numFmtId="0" fontId="32" fillId="16" borderId="9" xfId="0" applyFont="1" applyFill="1" applyBorder="1" applyAlignment="1" applyProtection="1">
      <alignment horizontal="left" vertical="center" wrapText="1"/>
      <protection hidden="1"/>
    </xf>
    <xf numFmtId="15" fontId="146" fillId="20" borderId="2" xfId="0" applyNumberFormat="1" applyFont="1" applyFill="1" applyBorder="1" applyAlignment="1" applyProtection="1">
      <alignment horizontal="center" vertical="center" wrapText="1"/>
      <protection hidden="1"/>
    </xf>
    <xf numFmtId="15" fontId="146" fillId="20" borderId="0" xfId="0" applyNumberFormat="1" applyFont="1" applyFill="1" applyAlignment="1" applyProtection="1">
      <alignment horizontal="center" vertical="center" wrapText="1"/>
      <protection hidden="1"/>
    </xf>
    <xf numFmtId="1" fontId="32" fillId="0" borderId="8" xfId="0" applyNumberFormat="1" applyFont="1" applyBorder="1" applyAlignment="1" applyProtection="1">
      <alignment horizontal="center" vertical="center" wrapText="1"/>
      <protection locked="0" hidden="1"/>
    </xf>
    <xf numFmtId="1" fontId="32" fillId="0" borderId="3" xfId="0" applyNumberFormat="1" applyFont="1" applyBorder="1" applyAlignment="1" applyProtection="1">
      <alignment horizontal="center" vertical="center" wrapText="1"/>
      <protection locked="0" hidden="1"/>
    </xf>
    <xf numFmtId="1" fontId="32" fillId="0" borderId="9" xfId="0" applyNumberFormat="1" applyFont="1" applyBorder="1" applyAlignment="1" applyProtection="1">
      <alignment horizontal="center" vertical="center" wrapText="1"/>
      <protection locked="0" hidden="1"/>
    </xf>
    <xf numFmtId="0" fontId="33" fillId="21" borderId="0" xfId="0" applyFont="1" applyFill="1" applyAlignment="1">
      <alignment horizontal="center" vertical="center"/>
    </xf>
    <xf numFmtId="0" fontId="38" fillId="21" borderId="2" xfId="1" applyFont="1" applyFill="1" applyBorder="1" applyAlignment="1" applyProtection="1">
      <alignment horizontal="right" vertical="center" wrapText="1"/>
      <protection hidden="1"/>
    </xf>
    <xf numFmtId="0" fontId="38" fillId="21" borderId="0" xfId="1" applyFont="1" applyFill="1" applyBorder="1" applyAlignment="1" applyProtection="1">
      <alignment horizontal="right" vertical="center" wrapText="1"/>
      <protection hidden="1"/>
    </xf>
    <xf numFmtId="0" fontId="50" fillId="0" borderId="3" xfId="0" applyFont="1" applyBorder="1" applyAlignment="1" applyProtection="1">
      <alignment horizontal="left" vertical="center" wrapText="1"/>
      <protection locked="0"/>
    </xf>
    <xf numFmtId="0" fontId="82" fillId="20" borderId="0" xfId="0" applyFont="1" applyFill="1" applyAlignment="1" applyProtection="1">
      <alignment horizontal="center" vertical="center" wrapText="1"/>
      <protection hidden="1"/>
    </xf>
    <xf numFmtId="0" fontId="43" fillId="21" borderId="2" xfId="0" applyFont="1" applyFill="1" applyBorder="1" applyAlignment="1" applyProtection="1">
      <alignment horizontal="center" vertical="center" wrapText="1"/>
      <protection hidden="1"/>
    </xf>
    <xf numFmtId="0" fontId="43" fillId="21" borderId="0" xfId="0" applyFont="1" applyFill="1" applyAlignment="1" applyProtection="1">
      <alignment horizontal="center" vertical="center" wrapText="1"/>
      <protection hidden="1"/>
    </xf>
    <xf numFmtId="0" fontId="43" fillId="21" borderId="12" xfId="0" applyFont="1" applyFill="1" applyBorder="1" applyAlignment="1" applyProtection="1">
      <alignment horizontal="center" vertical="center" wrapText="1"/>
      <protection hidden="1"/>
    </xf>
    <xf numFmtId="0" fontId="32" fillId="21" borderId="2" xfId="0" applyFont="1" applyFill="1" applyBorder="1" applyAlignment="1" applyProtection="1">
      <alignment horizontal="left" wrapText="1"/>
      <protection hidden="1"/>
    </xf>
    <xf numFmtId="0" fontId="32" fillId="21" borderId="0" xfId="0" applyFont="1" applyFill="1" applyAlignment="1" applyProtection="1">
      <alignment horizontal="left" wrapText="1"/>
      <protection hidden="1"/>
    </xf>
    <xf numFmtId="0" fontId="32" fillId="21" borderId="12" xfId="0" applyFont="1" applyFill="1" applyBorder="1" applyAlignment="1" applyProtection="1">
      <alignment horizontal="left" wrapText="1"/>
      <protection hidden="1"/>
    </xf>
    <xf numFmtId="0" fontId="27" fillId="0" borderId="8" xfId="1" applyFont="1" applyFill="1" applyBorder="1" applyAlignment="1" applyProtection="1">
      <alignment horizontal="left" vertical="top" wrapText="1"/>
      <protection locked="0"/>
    </xf>
    <xf numFmtId="0" fontId="27" fillId="0" borderId="3" xfId="1" applyFont="1" applyFill="1" applyBorder="1" applyAlignment="1" applyProtection="1">
      <alignment horizontal="left" vertical="top" wrapText="1"/>
      <protection locked="0"/>
    </xf>
    <xf numFmtId="0" fontId="27" fillId="0" borderId="9" xfId="1" applyFont="1" applyFill="1" applyBorder="1" applyAlignment="1" applyProtection="1">
      <alignment horizontal="left" vertical="top" wrapText="1"/>
      <protection locked="0"/>
    </xf>
    <xf numFmtId="0" fontId="32" fillId="21" borderId="2" xfId="1" applyFont="1" applyFill="1" applyBorder="1" applyAlignment="1" applyProtection="1">
      <alignment vertical="center" wrapText="1"/>
      <protection hidden="1"/>
    </xf>
    <xf numFmtId="0" fontId="32" fillId="21" borderId="0" xfId="1" applyFont="1" applyFill="1" applyBorder="1" applyAlignment="1" applyProtection="1">
      <alignment vertical="center" wrapText="1"/>
      <protection hidden="1"/>
    </xf>
    <xf numFmtId="15" fontId="145" fillId="0" borderId="8" xfId="0" applyNumberFormat="1" applyFont="1" applyBorder="1" applyAlignment="1" applyProtection="1">
      <alignment horizontal="left" vertical="top" wrapText="1"/>
      <protection locked="0"/>
    </xf>
    <xf numFmtId="15" fontId="145" fillId="0" borderId="3" xfId="0" applyNumberFormat="1" applyFont="1" applyBorder="1" applyAlignment="1" applyProtection="1">
      <alignment horizontal="left" vertical="top" wrapText="1"/>
      <protection locked="0"/>
    </xf>
    <xf numFmtId="15" fontId="145" fillId="0" borderId="9" xfId="0" applyNumberFormat="1" applyFont="1" applyBorder="1" applyAlignment="1" applyProtection="1">
      <alignment horizontal="left" vertical="top" wrapText="1"/>
      <protection locked="0"/>
    </xf>
    <xf numFmtId="0" fontId="42" fillId="21" borderId="0" xfId="0" applyFont="1" applyFill="1" applyAlignment="1" applyProtection="1">
      <alignment horizontal="right" vertical="center" wrapText="1"/>
      <protection hidden="1"/>
    </xf>
    <xf numFmtId="0" fontId="42" fillId="21" borderId="12" xfId="0" applyFont="1" applyFill="1" applyBorder="1" applyAlignment="1" applyProtection="1">
      <alignment horizontal="right" vertical="center" wrapText="1"/>
      <protection hidden="1"/>
    </xf>
    <xf numFmtId="0" fontId="42" fillId="21" borderId="2" xfId="0" applyFont="1" applyFill="1" applyBorder="1" applyAlignment="1" applyProtection="1">
      <alignment horizontal="right" vertical="center" wrapText="1"/>
      <protection hidden="1"/>
    </xf>
    <xf numFmtId="0" fontId="158" fillId="21" borderId="2" xfId="0" applyFont="1" applyFill="1" applyBorder="1" applyAlignment="1" applyProtection="1">
      <alignment horizontal="left" vertical="center" wrapText="1"/>
      <protection hidden="1"/>
    </xf>
    <xf numFmtId="0" fontId="158" fillId="21" borderId="0" xfId="0" applyFont="1" applyFill="1" applyAlignment="1" applyProtection="1">
      <alignment horizontal="left" vertical="center" wrapText="1"/>
      <protection hidden="1"/>
    </xf>
    <xf numFmtId="0" fontId="158" fillId="21" borderId="12" xfId="0" applyFont="1" applyFill="1" applyBorder="1" applyAlignment="1" applyProtection="1">
      <alignment horizontal="left" vertical="center" wrapText="1"/>
      <protection hidden="1"/>
    </xf>
    <xf numFmtId="0" fontId="39" fillId="14" borderId="8" xfId="0" applyFont="1" applyFill="1" applyBorder="1" applyAlignment="1" applyProtection="1">
      <alignment horizontal="left" vertical="center" wrapText="1"/>
      <protection hidden="1"/>
    </xf>
    <xf numFmtId="0" fontId="39" fillId="14" borderId="3" xfId="0" applyFont="1" applyFill="1" applyBorder="1" applyAlignment="1" applyProtection="1">
      <alignment horizontal="left" vertical="center" wrapText="1"/>
      <protection hidden="1"/>
    </xf>
    <xf numFmtId="0" fontId="39" fillId="14" borderId="9" xfId="0" applyFont="1" applyFill="1" applyBorder="1" applyAlignment="1" applyProtection="1">
      <alignment horizontal="left" vertical="center" wrapText="1"/>
      <protection hidden="1"/>
    </xf>
    <xf numFmtId="0" fontId="32" fillId="21" borderId="5" xfId="0" applyFont="1" applyFill="1" applyBorder="1" applyAlignment="1" applyProtection="1">
      <alignment horizontal="left" wrapText="1"/>
      <protection hidden="1"/>
    </xf>
    <xf numFmtId="0" fontId="32" fillId="21" borderId="10" xfId="0" applyFont="1" applyFill="1" applyBorder="1" applyAlignment="1" applyProtection="1">
      <alignment horizontal="left" wrapText="1"/>
      <protection hidden="1"/>
    </xf>
    <xf numFmtId="0" fontId="99" fillId="21" borderId="10" xfId="0" applyFont="1" applyFill="1" applyBorder="1" applyAlignment="1" applyProtection="1">
      <alignment horizontal="left" wrapText="1"/>
      <protection hidden="1"/>
    </xf>
    <xf numFmtId="165" fontId="110" fillId="16" borderId="8" xfId="0" applyNumberFormat="1" applyFont="1" applyFill="1" applyBorder="1" applyAlignment="1" applyProtection="1">
      <alignment horizontal="center" vertical="center" wrapText="1"/>
      <protection hidden="1"/>
    </xf>
    <xf numFmtId="165" fontId="110" fillId="16" borderId="3" xfId="0" applyNumberFormat="1" applyFont="1" applyFill="1" applyBorder="1" applyAlignment="1" applyProtection="1">
      <alignment horizontal="center" vertical="center" wrapText="1"/>
      <protection hidden="1"/>
    </xf>
    <xf numFmtId="165" fontId="110" fillId="16" borderId="9" xfId="0" applyNumberFormat="1" applyFont="1" applyFill="1" applyBorder="1" applyAlignment="1" applyProtection="1">
      <alignment horizontal="center" vertical="center" wrapText="1"/>
      <protection hidden="1"/>
    </xf>
    <xf numFmtId="0" fontId="74" fillId="21" borderId="52" xfId="0" applyFont="1" applyFill="1" applyBorder="1" applyAlignment="1" applyProtection="1">
      <alignment horizontal="left" vertical="center" wrapText="1"/>
      <protection hidden="1"/>
    </xf>
    <xf numFmtId="0" fontId="74" fillId="21" borderId="3" xfId="0" applyFont="1" applyFill="1" applyBorder="1" applyAlignment="1" applyProtection="1">
      <alignment horizontal="left" vertical="center" wrapText="1"/>
      <protection hidden="1"/>
    </xf>
    <xf numFmtId="0" fontId="74" fillId="21" borderId="53" xfId="0" applyFont="1" applyFill="1" applyBorder="1" applyAlignment="1" applyProtection="1">
      <alignment horizontal="left" vertical="center" wrapText="1"/>
      <protection hidden="1"/>
    </xf>
    <xf numFmtId="0" fontId="32" fillId="21" borderId="26" xfId="0" applyFont="1" applyFill="1" applyBorder="1" applyAlignment="1" applyProtection="1">
      <alignment horizontal="left" vertical="center" wrapText="1"/>
      <protection hidden="1"/>
    </xf>
    <xf numFmtId="0" fontId="28" fillId="0" borderId="4" xfId="0" applyFont="1" applyBorder="1" applyAlignment="1" applyProtection="1">
      <alignment horizontal="left" vertical="top" wrapText="1"/>
      <protection locked="0"/>
    </xf>
    <xf numFmtId="0" fontId="32" fillId="6" borderId="8" xfId="0" applyFont="1" applyFill="1" applyBorder="1" applyAlignment="1" applyProtection="1">
      <alignment horizontal="left" vertical="center" wrapText="1"/>
      <protection hidden="1"/>
    </xf>
    <xf numFmtId="0" fontId="32" fillId="6" borderId="3" xfId="0" applyFont="1" applyFill="1" applyBorder="1" applyAlignment="1" applyProtection="1">
      <alignment horizontal="left" vertical="center" wrapText="1"/>
      <protection hidden="1"/>
    </xf>
    <xf numFmtId="0" fontId="32" fillId="6" borderId="9" xfId="0" applyFont="1" applyFill="1" applyBorder="1" applyAlignment="1" applyProtection="1">
      <alignment horizontal="left" vertical="center" wrapText="1"/>
      <protection hidden="1"/>
    </xf>
    <xf numFmtId="0" fontId="40" fillId="23" borderId="10" xfId="1" quotePrefix="1" applyFont="1" applyFill="1" applyBorder="1" applyAlignment="1" applyProtection="1">
      <alignment horizontal="center" vertical="center"/>
      <protection hidden="1"/>
    </xf>
    <xf numFmtId="0" fontId="40" fillId="23" borderId="11" xfId="1" quotePrefix="1" applyFont="1" applyFill="1" applyBorder="1" applyAlignment="1" applyProtection="1">
      <alignment horizontal="center" vertical="center"/>
      <protection hidden="1"/>
    </xf>
    <xf numFmtId="0" fontId="93" fillId="0" borderId="15" xfId="0" applyFont="1" applyBorder="1" applyAlignment="1">
      <alignment horizontal="left" vertical="center"/>
    </xf>
    <xf numFmtId="0" fontId="93" fillId="0" borderId="13" xfId="0" applyFont="1" applyBorder="1" applyAlignment="1">
      <alignment horizontal="left" vertical="center"/>
    </xf>
    <xf numFmtId="0" fontId="93" fillId="0" borderId="14" xfId="0" applyFont="1" applyBorder="1" applyAlignment="1">
      <alignment horizontal="left" vertical="center"/>
    </xf>
    <xf numFmtId="0" fontId="93" fillId="0" borderId="2" xfId="0" applyFont="1" applyBorder="1" applyAlignment="1">
      <alignment horizontal="left" vertical="center" wrapText="1"/>
    </xf>
    <xf numFmtId="0" fontId="93" fillId="0" borderId="0" xfId="0" applyFont="1" applyAlignment="1">
      <alignment horizontal="left" vertical="center" wrapText="1"/>
    </xf>
    <xf numFmtId="0" fontId="93" fillId="0" borderId="12"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Alignment="1">
      <alignment horizontal="left" vertical="center" wrapText="1"/>
    </xf>
    <xf numFmtId="0" fontId="92" fillId="0" borderId="0" xfId="1" applyFont="1" applyFill="1" applyBorder="1" applyAlignment="1" applyProtection="1">
      <alignment horizontal="left" vertical="center" wrapText="1"/>
    </xf>
    <xf numFmtId="0" fontId="92" fillId="0" borderId="12" xfId="1" applyFont="1" applyFill="1" applyBorder="1" applyAlignment="1" applyProtection="1">
      <alignment horizontal="left" vertical="center" wrapText="1"/>
    </xf>
    <xf numFmtId="0" fontId="82" fillId="20" borderId="2" xfId="0" applyFont="1" applyFill="1" applyBorder="1" applyAlignment="1">
      <alignment horizontal="center" vertical="center" wrapText="1"/>
    </xf>
    <xf numFmtId="0" fontId="82" fillId="20" borderId="0" xfId="0" applyFont="1" applyFill="1" applyAlignment="1">
      <alignment horizontal="center" vertical="center" wrapText="1"/>
    </xf>
    <xf numFmtId="0" fontId="82" fillId="20" borderId="12" xfId="0" applyFont="1" applyFill="1" applyBorder="1" applyAlignment="1">
      <alignment horizontal="center" vertical="center" wrapText="1"/>
    </xf>
    <xf numFmtId="0" fontId="93" fillId="0" borderId="2" xfId="0" applyFont="1" applyBorder="1" applyAlignment="1">
      <alignment horizontal="left" vertical="center"/>
    </xf>
    <xf numFmtId="0" fontId="93" fillId="0" borderId="0" xfId="0" applyFont="1" applyAlignment="1">
      <alignment horizontal="left" vertical="center"/>
    </xf>
    <xf numFmtId="0" fontId="93" fillId="0" borderId="12" xfId="0" applyFont="1" applyBorder="1" applyAlignment="1">
      <alignment horizontal="left" vertical="center"/>
    </xf>
    <xf numFmtId="0" fontId="93" fillId="0" borderId="2" xfId="0" applyFont="1" applyBorder="1" applyAlignment="1">
      <alignment horizontal="left" vertical="top" wrapText="1"/>
    </xf>
    <xf numFmtId="0" fontId="93" fillId="0" borderId="0" xfId="0" applyFont="1" applyAlignment="1">
      <alignment horizontal="left" vertical="top" wrapText="1"/>
    </xf>
    <xf numFmtId="0" fontId="93" fillId="0" borderId="12" xfId="0" applyFont="1" applyBorder="1" applyAlignment="1">
      <alignment horizontal="left" vertical="top" wrapText="1"/>
    </xf>
    <xf numFmtId="0" fontId="139" fillId="0" borderId="5" xfId="1" applyFont="1" applyFill="1" applyBorder="1" applyAlignment="1" applyProtection="1">
      <alignment horizontal="center" vertical="center" wrapText="1"/>
      <protection hidden="1"/>
    </xf>
    <xf numFmtId="0" fontId="139" fillId="0" borderId="10" xfId="1" applyFont="1" applyFill="1" applyBorder="1" applyAlignment="1" applyProtection="1">
      <alignment horizontal="center" vertical="center" wrapText="1"/>
      <protection hidden="1"/>
    </xf>
    <xf numFmtId="0" fontId="139" fillId="0" borderId="11" xfId="1" applyFont="1" applyFill="1" applyBorder="1" applyAlignment="1" applyProtection="1">
      <alignment horizontal="center" vertical="center" wrapText="1"/>
      <protection hidden="1"/>
    </xf>
    <xf numFmtId="0" fontId="28" fillId="0" borderId="12" xfId="0" applyFont="1" applyBorder="1" applyAlignment="1">
      <alignment horizontal="left" vertical="center" wrapText="1"/>
    </xf>
    <xf numFmtId="0" fontId="50" fillId="0" borderId="2" xfId="0" applyFont="1" applyBorder="1" applyAlignment="1">
      <alignment horizontal="left" vertical="center" wrapText="1"/>
    </xf>
    <xf numFmtId="0" fontId="50" fillId="0" borderId="0" xfId="0" applyFont="1" applyAlignment="1">
      <alignment horizontal="left" vertical="center" wrapText="1"/>
    </xf>
    <xf numFmtId="0" fontId="50" fillId="0" borderId="12" xfId="0" applyFont="1" applyBorder="1" applyAlignment="1">
      <alignment horizontal="left" vertical="center" wrapText="1"/>
    </xf>
    <xf numFmtId="0" fontId="28" fillId="0" borderId="2" xfId="0" applyFont="1" applyBorder="1" applyAlignment="1">
      <alignment vertical="top" wrapText="1"/>
    </xf>
    <xf numFmtId="0" fontId="28" fillId="0" borderId="0" xfId="0" applyFont="1" applyAlignment="1">
      <alignment vertical="top" wrapText="1"/>
    </xf>
    <xf numFmtId="0" fontId="74" fillId="0" borderId="2" xfId="0" applyFont="1" applyBorder="1" applyAlignment="1">
      <alignment vertical="center" wrapText="1"/>
    </xf>
    <xf numFmtId="0" fontId="74" fillId="0" borderId="0" xfId="0" applyFont="1" applyAlignment="1">
      <alignment vertical="center" wrapText="1"/>
    </xf>
    <xf numFmtId="0" fontId="74" fillId="0" borderId="0" xfId="0" applyFont="1" applyAlignment="1">
      <alignment horizontal="left" vertical="center" wrapText="1"/>
    </xf>
    <xf numFmtId="0" fontId="74" fillId="0" borderId="12" xfId="0" applyFont="1" applyBorder="1" applyAlignment="1">
      <alignment horizontal="left" vertical="center"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94" fillId="0" borderId="2" xfId="0" applyFont="1" applyBorder="1" applyAlignment="1">
      <alignment horizontal="left" vertical="top" wrapText="1"/>
    </xf>
    <xf numFmtId="0" fontId="92" fillId="0" borderId="0" xfId="1" applyFont="1" applyBorder="1" applyAlignment="1">
      <alignment horizontal="left" vertical="center" wrapText="1"/>
    </xf>
    <xf numFmtId="0" fontId="92" fillId="0" borderId="12" xfId="1" applyFont="1" applyBorder="1" applyAlignment="1">
      <alignment horizontal="left" vertical="center" wrapText="1"/>
    </xf>
    <xf numFmtId="0" fontId="92" fillId="0" borderId="0" xfId="1" applyFont="1" applyFill="1" applyBorder="1" applyAlignment="1" applyProtection="1">
      <alignment horizontal="center" vertical="center" wrapText="1"/>
    </xf>
    <xf numFmtId="0" fontId="92" fillId="0" borderId="12" xfId="1" applyFont="1" applyFill="1" applyBorder="1" applyAlignment="1" applyProtection="1">
      <alignment horizontal="center" vertical="center" wrapText="1"/>
    </xf>
    <xf numFmtId="0" fontId="95" fillId="0" borderId="2" xfId="1" applyFont="1" applyFill="1" applyBorder="1" applyAlignment="1">
      <alignment vertical="center" wrapText="1"/>
    </xf>
    <xf numFmtId="0" fontId="95" fillId="0" borderId="0" xfId="1" applyFont="1" applyFill="1" applyBorder="1" applyAlignment="1">
      <alignment vertical="center" wrapText="1"/>
    </xf>
    <xf numFmtId="0" fontId="95" fillId="0" borderId="12" xfId="1" applyFont="1" applyFill="1" applyBorder="1" applyAlignment="1">
      <alignment vertical="center" wrapText="1"/>
    </xf>
    <xf numFmtId="0" fontId="92" fillId="0" borderId="0" xfId="1" applyFont="1" applyFill="1" applyBorder="1" applyAlignment="1">
      <alignment horizontal="left" vertical="center" wrapText="1"/>
    </xf>
    <xf numFmtId="0" fontId="92" fillId="0" borderId="12" xfId="1" applyFont="1" applyFill="1" applyBorder="1" applyAlignment="1">
      <alignment horizontal="left" vertical="center" wrapText="1"/>
    </xf>
    <xf numFmtId="0" fontId="50" fillId="0" borderId="2" xfId="0" applyFont="1" applyBorder="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50" fillId="0" borderId="12" xfId="0" applyFont="1" applyBorder="1" applyAlignment="1" applyProtection="1">
      <alignment horizontal="left" vertical="top" wrapText="1"/>
      <protection hidden="1"/>
    </xf>
    <xf numFmtId="0" fontId="118" fillId="20" borderId="34" xfId="0" applyFont="1" applyFill="1" applyBorder="1" applyAlignment="1" applyProtection="1">
      <alignment vertical="center" wrapText="1"/>
      <protection hidden="1"/>
    </xf>
    <xf numFmtId="0" fontId="118" fillId="20" borderId="4" xfId="0" applyFont="1" applyFill="1" applyBorder="1" applyAlignment="1" applyProtection="1">
      <alignment vertical="center" wrapText="1"/>
      <protection hidden="1"/>
    </xf>
    <xf numFmtId="0" fontId="50" fillId="0" borderId="34" xfId="0" applyFont="1" applyBorder="1" applyAlignment="1" applyProtection="1">
      <alignment vertical="center" wrapText="1"/>
      <protection hidden="1"/>
    </xf>
    <xf numFmtId="0" fontId="50" fillId="0" borderId="4"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118" fillId="20" borderId="35" xfId="0" applyFont="1" applyFill="1" applyBorder="1" applyAlignment="1" applyProtection="1">
      <alignment vertical="center" wrapText="1"/>
      <protection hidden="1"/>
    </xf>
    <xf numFmtId="0" fontId="50" fillId="0" borderId="35" xfId="0" applyFont="1" applyBorder="1" applyAlignment="1" applyProtection="1">
      <alignment vertical="center" wrapText="1"/>
      <protection hidden="1"/>
    </xf>
    <xf numFmtId="0" fontId="50" fillId="0" borderId="20" xfId="0" applyFont="1" applyBorder="1" applyAlignment="1" applyProtection="1">
      <alignment vertical="center" wrapText="1"/>
      <protection hidden="1"/>
    </xf>
    <xf numFmtId="0" fontId="92" fillId="0" borderId="2" xfId="1" applyFont="1" applyBorder="1" applyAlignment="1" applyProtection="1">
      <alignment horizontal="center" vertical="center"/>
      <protection hidden="1"/>
    </xf>
    <xf numFmtId="0" fontId="92" fillId="0" borderId="0" xfId="1" applyFont="1" applyBorder="1" applyAlignment="1" applyProtection="1">
      <alignment horizontal="center" vertical="center"/>
      <protection hidden="1"/>
    </xf>
    <xf numFmtId="0" fontId="82" fillId="20" borderId="37" xfId="10" applyFont="1" applyFill="1" applyBorder="1" applyAlignment="1" applyProtection="1">
      <alignment horizontal="center" vertical="center" wrapText="1"/>
      <protection hidden="1"/>
    </xf>
    <xf numFmtId="0" fontId="82" fillId="20" borderId="38" xfId="10" applyFont="1" applyFill="1" applyBorder="1" applyAlignment="1" applyProtection="1">
      <alignment horizontal="center" vertical="center" wrapText="1"/>
      <protection hidden="1"/>
    </xf>
    <xf numFmtId="0" fontId="82" fillId="20" borderId="39" xfId="10" applyFont="1" applyFill="1" applyBorder="1" applyAlignment="1" applyProtection="1">
      <alignment horizontal="center" vertical="center" wrapText="1"/>
      <protection hidden="1"/>
    </xf>
    <xf numFmtId="0" fontId="92" fillId="0" borderId="12" xfId="1" applyFont="1" applyBorder="1" applyAlignment="1" applyProtection="1">
      <alignment horizontal="center" vertical="center"/>
      <protection hidden="1"/>
    </xf>
    <xf numFmtId="0" fontId="92" fillId="0" borderId="2" xfId="1" applyFont="1" applyBorder="1" applyAlignment="1" applyProtection="1">
      <alignment horizontal="left" vertical="center" wrapText="1"/>
      <protection hidden="1"/>
    </xf>
    <xf numFmtId="0" fontId="92" fillId="0" borderId="0" xfId="1" applyFont="1" applyBorder="1" applyAlignment="1" applyProtection="1">
      <alignment horizontal="left" vertical="center" wrapText="1"/>
      <protection hidden="1"/>
    </xf>
    <xf numFmtId="0" fontId="92" fillId="0" borderId="12" xfId="1"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8" fillId="0" borderId="12" xfId="0" applyFont="1" applyBorder="1" applyAlignment="1" applyProtection="1">
      <alignment horizontal="left" vertical="center" wrapText="1"/>
      <protection hidden="1"/>
    </xf>
    <xf numFmtId="0" fontId="50" fillId="0" borderId="0" xfId="0" applyFont="1" applyAlignment="1" applyProtection="1">
      <alignment horizontal="left" vertical="center" wrapText="1"/>
      <protection hidden="1"/>
    </xf>
    <xf numFmtId="0" fontId="92" fillId="0" borderId="2" xfId="1" applyFont="1" applyBorder="1" applyAlignment="1" applyProtection="1">
      <alignment horizontal="left" vertical="center"/>
      <protection hidden="1"/>
    </xf>
    <xf numFmtId="0" fontId="92" fillId="0" borderId="0" xfId="1" applyFont="1" applyBorder="1" applyAlignment="1" applyProtection="1">
      <alignment horizontal="left" vertical="center"/>
      <protection hidden="1"/>
    </xf>
    <xf numFmtId="0" fontId="92" fillId="0" borderId="12" xfId="1" applyFont="1" applyBorder="1" applyAlignment="1" applyProtection="1">
      <alignment horizontal="left" vertical="center"/>
      <protection hidden="1"/>
    </xf>
    <xf numFmtId="0" fontId="92" fillId="0" borderId="0" xfId="1" applyFont="1" applyBorder="1" applyAlignment="1" applyProtection="1">
      <alignment horizontal="center" vertical="center" wrapText="1"/>
      <protection hidden="1"/>
    </xf>
    <xf numFmtId="0" fontId="92" fillId="0" borderId="12" xfId="1" applyFont="1" applyBorder="1" applyAlignment="1" applyProtection="1">
      <alignment horizontal="center" vertical="center" wrapText="1"/>
      <protection hidden="1"/>
    </xf>
    <xf numFmtId="0" fontId="82" fillId="20" borderId="40" xfId="10" applyFont="1" applyFill="1" applyBorder="1" applyAlignment="1" applyProtection="1">
      <alignment horizontal="center" vertical="center" wrapText="1"/>
      <protection hidden="1"/>
    </xf>
    <xf numFmtId="0" fontId="82" fillId="20" borderId="32" xfId="10" applyFont="1" applyFill="1" applyAlignment="1" applyProtection="1">
      <alignment horizontal="center" vertical="center" wrapText="1"/>
      <protection hidden="1"/>
    </xf>
    <xf numFmtId="0" fontId="82" fillId="20" borderId="41" xfId="10" applyFont="1" applyFill="1" applyBorder="1" applyAlignment="1" applyProtection="1">
      <alignment horizontal="center" vertical="center" wrapText="1"/>
      <protection hidden="1"/>
    </xf>
    <xf numFmtId="0" fontId="50" fillId="0" borderId="2" xfId="0" applyFont="1" applyBorder="1" applyAlignment="1" applyProtection="1">
      <alignment horizontal="left" vertical="center" wrapText="1"/>
      <protection hidden="1"/>
    </xf>
    <xf numFmtId="0" fontId="50" fillId="0" borderId="12" xfId="0" applyFont="1" applyBorder="1" applyAlignment="1" applyProtection="1">
      <alignment horizontal="left" vertical="center" wrapText="1"/>
      <protection hidden="1"/>
    </xf>
    <xf numFmtId="0" fontId="28" fillId="0" borderId="2" xfId="1" applyFont="1" applyBorder="1" applyAlignment="1" applyProtection="1">
      <alignment horizontal="left" vertical="center" wrapText="1"/>
      <protection hidden="1"/>
    </xf>
    <xf numFmtId="0" fontId="100" fillId="0" borderId="0" xfId="1" applyFont="1" applyBorder="1" applyAlignment="1" applyProtection="1">
      <alignment horizontal="left" vertical="center"/>
      <protection hidden="1"/>
    </xf>
    <xf numFmtId="0" fontId="100" fillId="0" borderId="12" xfId="1" applyFont="1" applyBorder="1" applyAlignment="1" applyProtection="1">
      <alignment horizontal="left" vertical="center"/>
      <protection hidden="1"/>
    </xf>
    <xf numFmtId="0" fontId="40" fillId="0" borderId="0" xfId="1" applyFont="1" applyBorder="1" applyAlignment="1" applyProtection="1">
      <alignment horizontal="center" vertical="center" wrapText="1"/>
      <protection hidden="1"/>
    </xf>
    <xf numFmtId="0" fontId="40" fillId="0" borderId="12" xfId="1" applyFont="1" applyBorder="1" applyAlignment="1" applyProtection="1">
      <alignment horizontal="center" vertical="center" wrapText="1"/>
      <protection hidden="1"/>
    </xf>
    <xf numFmtId="0" fontId="150" fillId="0" borderId="2" xfId="0" applyFont="1" applyBorder="1" applyAlignment="1" applyProtection="1">
      <alignment horizontal="left" vertical="center" wrapText="1"/>
      <protection hidden="1"/>
    </xf>
    <xf numFmtId="0" fontId="150" fillId="0" borderId="0" xfId="0" applyFont="1" applyAlignment="1" applyProtection="1">
      <alignment horizontal="left" vertical="center" wrapText="1"/>
      <protection hidden="1"/>
    </xf>
    <xf numFmtId="0" fontId="150" fillId="0" borderId="12" xfId="0" applyFont="1" applyBorder="1" applyAlignment="1" applyProtection="1">
      <alignment horizontal="left" vertical="center" wrapText="1"/>
      <protection hidden="1"/>
    </xf>
  </cellXfs>
  <cellStyles count="11">
    <cellStyle name="Comma 2" xfId="7" xr:uid="{59651C57-EA4F-4EC0-AC8C-3DA62D537C18}"/>
    <cellStyle name="Comma 2 2" xfId="9" xr:uid="{91EC4B0E-D3E0-4A25-BEDE-B6A144CCF31D}"/>
    <cellStyle name="Heading 1" xfId="10" builtinId="16"/>
    <cellStyle name="Hyperlink" xfId="1" builtinId="8"/>
    <cellStyle name="Hyperlink 2" xfId="2" xr:uid="{0C7DC696-E425-40B1-BA49-5F0D79159EC6}"/>
    <cellStyle name="Hyperlink 3" xfId="4" xr:uid="{4AFA516A-33FA-4915-9115-7B775744D6FA}"/>
    <cellStyle name="Normal" xfId="0" builtinId="0"/>
    <cellStyle name="Normal 2" xfId="3" xr:uid="{6B321D90-FF02-4B77-893D-4BBE2BEC52B2}"/>
    <cellStyle name="Normal 3" xfId="5" xr:uid="{3DA3B83C-3681-4A8B-8EAF-393FA0EDDEF8}"/>
    <cellStyle name="Normal 4" xfId="6" xr:uid="{9E69D90B-1A82-45D8-B94F-0D96B27DAE87}"/>
    <cellStyle name="Normal 4 2" xfId="8" xr:uid="{D8356466-40C9-432B-9808-5395EA0659AF}"/>
  </cellStyles>
  <dxfs count="138">
    <dxf>
      <fill>
        <patternFill>
          <bgColor rgb="FFFFFF00"/>
        </patternFill>
      </fill>
    </dxf>
    <dxf>
      <font>
        <b val="0"/>
        <i val="0"/>
        <color auto="1"/>
      </font>
    </dxf>
    <dxf>
      <font>
        <b/>
        <i val="0"/>
        <color rgb="FFFF0000"/>
      </font>
      <numFmt numFmtId="169" formatCode="\!"/>
    </dxf>
    <dxf>
      <font>
        <b val="0"/>
        <i val="0"/>
        <color auto="1"/>
      </font>
    </dxf>
    <dxf>
      <font>
        <b/>
        <i val="0"/>
        <color rgb="FFFF0000"/>
      </font>
      <numFmt numFmtId="169" formatCode="\!"/>
    </dxf>
    <dxf>
      <font>
        <b/>
        <i val="0"/>
      </font>
      <fill>
        <patternFill>
          <bgColor rgb="FFFF0000"/>
        </patternFill>
      </fill>
    </dxf>
    <dxf>
      <font>
        <b val="0"/>
        <i val="0"/>
        <color auto="1"/>
      </font>
    </dxf>
    <dxf>
      <font>
        <b/>
        <i val="0"/>
        <color rgb="FFFF0000"/>
      </font>
      <numFmt numFmtId="169" formatCode="\!"/>
    </dxf>
    <dxf>
      <font>
        <b/>
        <i val="0"/>
        <color rgb="FFFF0000"/>
      </font>
    </dxf>
    <dxf>
      <font>
        <b val="0"/>
        <i val="0"/>
        <color auto="1"/>
      </font>
    </dxf>
    <dxf>
      <font>
        <b val="0"/>
        <i val="0"/>
        <color auto="1"/>
      </font>
    </dxf>
    <dxf>
      <font>
        <b/>
        <i val="0"/>
        <color rgb="FFFF0000"/>
      </font>
      <numFmt numFmtId="169" formatCode="\!"/>
    </dxf>
    <dxf>
      <font>
        <b/>
        <i val="0"/>
        <color rgb="FFFF0000"/>
      </font>
    </dxf>
    <dxf>
      <font>
        <b/>
        <i val="0"/>
        <color rgb="FF00B050"/>
      </font>
    </dxf>
    <dxf>
      <font>
        <b/>
        <i val="0"/>
        <color rgb="FFFF0000"/>
      </font>
    </dxf>
    <dxf>
      <font>
        <b val="0"/>
        <i val="0"/>
        <color auto="1"/>
      </font>
    </dxf>
    <dxf>
      <font>
        <b/>
        <i val="0"/>
        <color rgb="FFFF0000"/>
      </font>
    </dxf>
    <dxf>
      <font>
        <b/>
        <i val="0"/>
        <color rgb="FF00B050"/>
      </font>
    </dxf>
    <dxf>
      <fill>
        <patternFill>
          <bgColor rgb="FFCBFDD7"/>
        </patternFill>
      </fill>
    </dxf>
    <dxf>
      <font>
        <b/>
        <i val="0"/>
        <color rgb="FF00B050"/>
      </font>
      <fill>
        <patternFill patternType="solid">
          <bgColor rgb="FFCBFDD7"/>
        </patternFill>
      </fill>
    </dxf>
    <dxf>
      <font>
        <b val="0"/>
        <i val="0"/>
        <color auto="1"/>
      </font>
    </dxf>
    <dxf>
      <font>
        <b/>
        <i val="0"/>
        <color rgb="FFFF0000"/>
      </font>
      <numFmt numFmtId="169" formatCode="\!"/>
    </dxf>
    <dxf>
      <font>
        <b/>
        <i val="0"/>
        <color rgb="FFFF0000"/>
      </font>
      <numFmt numFmtId="169" formatCode="\!"/>
    </dxf>
    <dxf>
      <font>
        <b/>
        <i val="0"/>
        <color rgb="FFFF0000"/>
      </font>
      <numFmt numFmtId="169" formatCode="\!"/>
    </dxf>
    <dxf>
      <font>
        <b/>
        <i val="0"/>
        <color rgb="FFFF0000"/>
      </font>
      <numFmt numFmtId="169" formatCode="\!"/>
    </dxf>
    <dxf>
      <font>
        <b val="0"/>
        <i val="0"/>
        <color auto="1"/>
      </font>
    </dxf>
    <dxf>
      <font>
        <b/>
        <i val="0"/>
        <color rgb="FFFF0000"/>
      </font>
      <numFmt numFmtId="169" formatCode="\!"/>
    </dxf>
    <dxf>
      <font>
        <b val="0"/>
        <i val="0"/>
        <color auto="1"/>
      </font>
    </dxf>
    <dxf>
      <font>
        <b/>
        <i val="0"/>
        <color rgb="FFFF0000"/>
      </font>
      <numFmt numFmtId="169" formatCode="\!"/>
    </dxf>
    <dxf>
      <font>
        <b val="0"/>
        <i val="0"/>
        <color auto="1"/>
      </font>
    </dxf>
    <dxf>
      <font>
        <b/>
        <i val="0"/>
        <color rgb="FFFF0000"/>
      </font>
      <numFmt numFmtId="169" formatCode="\!"/>
    </dxf>
    <dxf>
      <fill>
        <patternFill>
          <bgColor rgb="FFFFFF00"/>
        </patternFill>
      </fill>
    </dxf>
    <dxf>
      <font>
        <b val="0"/>
        <i val="0"/>
        <color auto="1"/>
      </font>
    </dxf>
    <dxf>
      <font>
        <b/>
        <i val="0"/>
        <color rgb="FFFF0000"/>
      </font>
    </dxf>
    <dxf>
      <font>
        <b/>
        <i val="0"/>
        <color rgb="FF00B050"/>
      </font>
    </dxf>
    <dxf>
      <font>
        <b/>
        <i val="0"/>
        <color rgb="FFFF0000"/>
      </font>
    </dxf>
    <dxf>
      <font>
        <b val="0"/>
        <i val="0"/>
        <color auto="1"/>
      </font>
    </dxf>
    <dxf>
      <font>
        <b/>
        <i val="0"/>
        <color rgb="FFFF0000"/>
      </font>
    </dxf>
    <dxf>
      <font>
        <b val="0"/>
        <i val="0"/>
        <color auto="1"/>
      </font>
    </dxf>
    <dxf>
      <font>
        <b/>
        <i val="0"/>
        <color rgb="FFFF0000"/>
      </font>
    </dxf>
    <dxf>
      <font>
        <b val="0"/>
        <i val="0"/>
        <color auto="1"/>
      </font>
    </dxf>
    <dxf>
      <font>
        <b val="0"/>
        <i val="0"/>
        <color auto="1"/>
      </font>
    </dxf>
    <dxf>
      <font>
        <b/>
        <i val="0"/>
        <color rgb="FFFF0000"/>
      </font>
    </dxf>
    <dxf>
      <font>
        <b/>
        <i val="0"/>
        <color rgb="FFFF0000"/>
      </font>
      <fill>
        <patternFill>
          <bgColor rgb="FFFFFF00"/>
        </patternFill>
      </fill>
    </dxf>
    <dxf>
      <font>
        <b val="0"/>
        <i val="0"/>
        <color auto="1"/>
      </font>
    </dxf>
    <dxf>
      <font>
        <b/>
        <i val="0"/>
        <color rgb="FFFF0000"/>
      </font>
    </dxf>
    <dxf>
      <font>
        <b val="0"/>
        <i val="0"/>
        <color auto="1"/>
      </font>
    </dxf>
    <dxf>
      <font>
        <b/>
        <i val="0"/>
        <color rgb="FFFF0000"/>
      </font>
    </dxf>
    <dxf>
      <font>
        <b val="0"/>
        <i val="0"/>
        <color auto="1"/>
      </font>
    </dxf>
    <dxf>
      <font>
        <b/>
        <i val="0"/>
        <color rgb="FFFF0000"/>
      </font>
    </dxf>
    <dxf>
      <font>
        <b/>
        <i val="0"/>
        <color rgb="FFFF0000"/>
      </font>
      <fill>
        <patternFill>
          <bgColor rgb="FFFFFF00"/>
        </patternFill>
      </fill>
    </dxf>
    <dxf>
      <font>
        <b val="0"/>
        <i val="0"/>
        <color auto="1"/>
      </font>
    </dxf>
    <dxf>
      <font>
        <b val="0"/>
        <i val="0"/>
        <color auto="1"/>
      </font>
    </dxf>
    <dxf>
      <font>
        <b/>
        <i val="0"/>
        <color rgb="FFFF0000"/>
      </font>
      <numFmt numFmtId="169" formatCode="\!"/>
    </dxf>
    <dxf>
      <font>
        <b val="0"/>
        <i val="0"/>
        <color auto="1"/>
      </font>
    </dxf>
    <dxf>
      <font>
        <b/>
        <i val="0"/>
        <color rgb="FFFF0000"/>
      </font>
      <numFmt numFmtId="169" formatCode="\!"/>
    </dxf>
    <dxf>
      <font>
        <b/>
        <i val="0"/>
        <color rgb="FFFF0000"/>
      </font>
      <numFmt numFmtId="169" formatCode="\!"/>
    </dxf>
    <dxf>
      <font>
        <b val="0"/>
        <i val="0"/>
        <color auto="1"/>
      </font>
    </dxf>
    <dxf>
      <font>
        <b/>
        <i val="0"/>
        <color rgb="FFFF0000"/>
      </font>
      <numFmt numFmtId="169" formatCode="\!"/>
    </dxf>
    <dxf>
      <font>
        <b val="0"/>
        <i val="0"/>
        <color auto="1"/>
      </font>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b val="0"/>
        <i val="0"/>
        <color auto="1"/>
      </font>
    </dxf>
    <dxf>
      <font>
        <b/>
        <i val="0"/>
        <color rgb="FFFF0000"/>
      </font>
      <numFmt numFmtId="169" formatCode="\!"/>
      <fill>
        <patternFill>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color rgb="FFFF0000"/>
      </font>
      <numFmt numFmtId="169" formatCode="\!"/>
    </dxf>
    <dxf>
      <font>
        <b val="0"/>
        <i val="0"/>
        <color auto="1"/>
      </font>
    </dxf>
    <dxf>
      <fill>
        <patternFill patternType="none">
          <fgColor indexed="64"/>
          <bgColor auto="1"/>
        </patternFill>
      </fill>
    </dxf>
    <dxf>
      <font>
        <b/>
        <i val="0"/>
        <color rgb="FFFF0000"/>
      </font>
      <numFmt numFmtId="169" formatCode="\!"/>
    </dxf>
    <dxf>
      <font>
        <b/>
        <i val="0"/>
        <color rgb="FF00B050"/>
      </font>
    </dxf>
    <dxf>
      <font>
        <b/>
        <i val="0"/>
        <color rgb="FFFF0000"/>
      </font>
    </dxf>
    <dxf>
      <font>
        <b val="0"/>
        <i val="0"/>
        <color auto="1"/>
      </font>
    </dxf>
    <dxf>
      <font>
        <b/>
        <i val="0"/>
        <color rgb="FFFF0000"/>
      </font>
      <fill>
        <patternFill>
          <bgColor rgb="FFFFFF00"/>
        </patternFill>
      </fill>
    </dxf>
    <dxf>
      <font>
        <b/>
        <i val="0"/>
        <color rgb="FF00B050"/>
      </font>
    </dxf>
    <dxf>
      <font>
        <b/>
        <i val="0"/>
        <color rgb="FFFF0000"/>
      </font>
    </dxf>
    <dxf>
      <font>
        <b/>
        <i val="0"/>
        <color rgb="FFFF0000"/>
      </font>
    </dxf>
    <dxf>
      <font>
        <b/>
        <i val="0"/>
        <color rgb="FFFF0000"/>
      </font>
      <fill>
        <patternFill>
          <bgColor rgb="FFFFFF00"/>
        </patternFill>
      </fill>
    </dxf>
    <dxf>
      <font>
        <b val="0"/>
        <i val="0"/>
        <color auto="1"/>
      </font>
    </dxf>
    <dxf>
      <font>
        <b/>
        <i val="0"/>
        <color rgb="FFFF0000"/>
      </font>
    </dxf>
    <dxf>
      <font>
        <b val="0"/>
        <i val="0"/>
        <color auto="1"/>
      </font>
    </dxf>
    <dxf>
      <font>
        <b/>
        <i val="0"/>
        <color rgb="FF00B050"/>
      </font>
    </dxf>
    <dxf>
      <font>
        <b/>
        <i val="0"/>
        <color rgb="FFFF0000"/>
      </font>
      <numFmt numFmtId="169" formatCode="\!"/>
    </dxf>
    <dxf>
      <font>
        <b/>
        <i val="0"/>
        <color rgb="FFFF0000"/>
      </font>
      <numFmt numFmtId="169" formatCode="\!"/>
    </dxf>
    <dxf>
      <font>
        <b/>
        <i val="0"/>
        <color rgb="FF00B050"/>
      </font>
    </dxf>
    <dxf>
      <font>
        <b/>
        <i val="0"/>
        <color rgb="FFFF0000"/>
      </font>
      <numFmt numFmtId="169" formatCode="\!"/>
    </dxf>
    <dxf>
      <font>
        <b/>
        <i val="0"/>
        <color rgb="FFFF0000"/>
      </font>
      <numFmt numFmtId="169" formatCode="\!"/>
    </dxf>
    <dxf>
      <font>
        <b val="0"/>
        <i val="0"/>
        <color auto="1"/>
      </font>
    </dxf>
    <dxf>
      <font>
        <b/>
        <i val="0"/>
        <color rgb="FFFF0000"/>
      </font>
      <numFmt numFmtId="169" formatCode="\!"/>
    </dxf>
    <dxf>
      <fill>
        <patternFill patternType="none">
          <fgColor indexed="64"/>
          <bgColor auto="1"/>
        </patternFill>
      </fill>
    </dxf>
    <dxf>
      <font>
        <b/>
        <i val="0"/>
        <color auto="1"/>
      </font>
      <fill>
        <patternFill>
          <bgColor rgb="FFFFFF00"/>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rgb="FF00B050"/>
        </patternFill>
      </fill>
    </dxf>
    <dxf>
      <fill>
        <patternFill>
          <bgColor rgb="FFFFC000"/>
        </patternFill>
      </fill>
    </dxf>
    <dxf>
      <font>
        <b/>
        <i val="0"/>
        <color theme="0"/>
      </font>
      <fill>
        <patternFill>
          <bgColor rgb="FFC00000"/>
        </patternFill>
      </fill>
    </dxf>
    <dxf>
      <font>
        <b val="0"/>
        <i val="0"/>
        <color auto="1"/>
      </font>
      <fill>
        <patternFill>
          <bgColor rgb="FF00B050"/>
        </patternFill>
      </fill>
    </dxf>
    <dxf>
      <font>
        <color theme="0"/>
      </font>
      <fill>
        <patternFill>
          <bgColor rgb="FFC00000"/>
        </patternFill>
      </fill>
    </dxf>
    <dxf>
      <font>
        <color theme="0"/>
      </font>
      <fill>
        <patternFill>
          <bgColor rgb="FFC00000"/>
        </patternFill>
      </fill>
    </dxf>
    <dxf>
      <font>
        <color auto="1"/>
      </font>
      <fill>
        <patternFill>
          <bgColor rgb="FF00B050"/>
        </patternFill>
      </fill>
    </dxf>
    <dxf>
      <font>
        <b/>
        <i val="0"/>
        <color theme="1"/>
      </font>
      <fill>
        <patternFill>
          <bgColor rgb="FFFFC000"/>
        </patternFill>
      </fill>
    </dxf>
    <dxf>
      <font>
        <b/>
        <i val="0"/>
        <color rgb="FFC00000"/>
      </font>
    </dxf>
    <dxf>
      <font>
        <b/>
        <i val="0"/>
        <color rgb="FFC00000"/>
      </font>
    </dxf>
    <dxf>
      <fill>
        <patternFill>
          <bgColor rgb="FF92D050"/>
        </patternFill>
      </fill>
    </dxf>
    <dxf>
      <fill>
        <patternFill>
          <bgColor rgb="FFFF0000"/>
        </patternFill>
      </fill>
    </dxf>
    <dxf>
      <font>
        <color rgb="FFC00000"/>
      </font>
    </dxf>
    <dxf>
      <font>
        <color theme="0" tint="-0.499984740745262"/>
      </font>
    </dxf>
    <dxf>
      <fill>
        <patternFill>
          <bgColor rgb="FF00B050"/>
        </patternFill>
      </fill>
    </dxf>
    <dxf>
      <font>
        <b/>
        <i val="0"/>
        <u/>
      </font>
      <fill>
        <patternFill patternType="solid">
          <bgColor rgb="FFFFC000"/>
        </patternFill>
      </fill>
    </dxf>
    <dxf>
      <font>
        <b/>
        <i val="0"/>
        <u/>
        <color auto="1"/>
      </font>
      <fill>
        <patternFill>
          <bgColor rgb="FFFF0000"/>
        </patternFill>
      </fill>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tint="-4.9989318521683403E-2"/>
        </patternFill>
      </fill>
    </dxf>
    <dxf>
      <font>
        <b val="0"/>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5" defaultTableStyle="TableStyleMedium2" defaultPivotStyle="PivotStyleLight16">
    <tableStyle name="Business Table" pivot="0" count="3" xr9:uid="{00000000-0011-0000-FFFF-FFFF00000000}">
      <tableStyleElement type="wholeTable" dxfId="137"/>
      <tableStyleElement type="headerRow" dxfId="136"/>
      <tableStyleElement type="secondRowStripe" dxfId="135"/>
    </tableStyle>
    <tableStyle name="PivotTable Style 1" table="0" count="1" xr9:uid="{6A686F3A-EA79-41B9-9FE3-2E017948819A}">
      <tableStyleElement type="wholeTable" dxfId="134"/>
    </tableStyle>
    <tableStyle name="PivotTable Style 2" table="0" count="1" xr9:uid="{7CAEFAD2-0DE7-45B4-8D08-318F6156EF8B}">
      <tableStyleElement type="wholeTable" dxfId="133"/>
    </tableStyle>
    <tableStyle name="PivotTable Style 3" table="0" count="2" xr9:uid="{1D389C7C-3136-4374-AA23-10C4D7C713E5}">
      <tableStyleElement type="totalRow" dxfId="132"/>
      <tableStyleElement type="firstHeaderCell" dxfId="131"/>
    </tableStyle>
    <tableStyle name="PivotTable Style 4" table="0" count="3" xr9:uid="{0F1AE5BF-FA71-46E9-8AF8-B765321A70A7}">
      <tableStyleElement type="wholeTable" dxfId="130"/>
      <tableStyleElement type="headerRow" dxfId="129"/>
      <tableStyleElement type="totalRow" dxfId="128"/>
    </tableStyle>
  </tableStyles>
  <colors>
    <mruColors>
      <color rgb="FF1C31CE"/>
      <color rgb="FF8ECCB0"/>
      <color rgb="FFCBFDD7"/>
      <color rgb="FFC2E4D5"/>
      <color rgb="FF0A6A53"/>
      <color rgb="FFA40000"/>
      <color rgb="FFA4C8FE"/>
      <color rgb="FFFFC000"/>
      <color rgb="FF00D27D"/>
      <color rgb="FFA3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1121833</xdr:colOff>
      <xdr:row>98</xdr:row>
      <xdr:rowOff>52917</xdr:rowOff>
    </xdr:from>
    <xdr:to>
      <xdr:col>4</xdr:col>
      <xdr:colOff>80433</xdr:colOff>
      <xdr:row>99</xdr:row>
      <xdr:rowOff>296001</xdr:rowOff>
    </xdr:to>
    <xdr:sp macro="" textlink="">
      <xdr:nvSpPr>
        <xdr:cNvPr id="10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651750" y="15208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1121833</xdr:colOff>
      <xdr:row>39</xdr:row>
      <xdr:rowOff>0</xdr:rowOff>
    </xdr:from>
    <xdr:ext cx="304800" cy="300503"/>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EEB87DE-C56A-4173-84A2-B56740920AF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BD4270-8F09-4545-BBFC-8758328D5EA9}"/>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9EF043F-5C18-4156-AF41-8B5338F0DCC8}"/>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A283701-52C3-4527-AEBD-52E5361338A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E764B36-56D8-4C1D-80E7-DF7642AD8E5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A6BE83-AE26-4D72-A636-56384BD7A88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39</xdr:row>
      <xdr:rowOff>0</xdr:rowOff>
    </xdr:from>
    <xdr:ext cx="304800" cy="300503"/>
    <xdr:sp macro="" textlink="">
      <xdr:nvSpPr>
        <xdr:cNvPr id="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D5323BA-1664-4101-96AF-BFFE80173D44}"/>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D2D9ACC-3772-4049-9D31-274F04957AD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3B7210-F977-4096-9BDE-19A3FC58F638}"/>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B1BCD44-E601-4784-BB53-BB2169113DC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18EE10C-70A0-4266-B0F3-4EC997EA8F1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525914-EF61-4EF7-AAE6-1DB3B94B675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6218C01-3643-427F-A4F9-9115C5A6522C}"/>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CDA2A40-DD31-411A-BBA4-9A732CAA47F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7EE531B-E40E-4FC5-90BF-BACFCA44F15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064A86-B1DE-43BF-B387-A91C444EC2C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7AFCF6C-D12E-4C52-B970-05404FA714B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B664383-53EC-4D24-A281-2C978857363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2BD134-546D-40DE-A027-A590BBF54D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3F3B23-96AA-45A3-AD37-595EFCE3C6B6}"/>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CFBAF21-3BCF-4308-9E4F-7FF0FB7988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15E4023-3A2E-49A9-A8F8-E6F4BBB3E52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29E663-9A91-452B-A7CB-ED22863209B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277CE5-86F3-45A0-B462-6FFB84CA6B0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08EC5D-6622-4818-A18D-E301AE9C5E6D}"/>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CA9D4AB-86DD-43FC-AB3C-6AD5BE539C0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481CD70-BD17-4659-BDF9-3BA1E0ABA2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9E56C8D-2011-4BCA-A27D-0F25DAC4696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E4D134-436C-45F1-8439-1AAFBA48890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8BBFAE-22B8-41A1-80EA-236DFE25266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36C1EE-76DE-4492-8989-B14B7328750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1F2870-45D8-4A4A-9A76-48B0EE467EC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DAABC53-40EE-4756-9110-AE7E7B45426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093CAB4-CC3E-4D7B-B4CF-132AE1DDB4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F14C7B-C318-41C4-B59C-D4F007B41E7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1093258</xdr:colOff>
      <xdr:row>44</xdr:row>
      <xdr:rowOff>0</xdr:rowOff>
    </xdr:from>
    <xdr:ext cx="304800" cy="300503"/>
    <xdr:sp macro="" textlink="">
      <xdr:nvSpPr>
        <xdr:cNvPr id="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53162A4-3529-4347-9F64-AF88AB718030}"/>
            </a:ext>
          </a:extLst>
        </xdr:cNvPr>
        <xdr:cNvSpPr>
          <a:spLocks noChangeAspect="1" noChangeArrowheads="1"/>
        </xdr:cNvSpPr>
      </xdr:nvSpPr>
      <xdr:spPr bwMode="auto">
        <a:xfrm>
          <a:off x="5055658" y="1391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1095856</xdr:colOff>
      <xdr:row>44</xdr:row>
      <xdr:rowOff>0</xdr:rowOff>
    </xdr:from>
    <xdr:ext cx="304800" cy="300503"/>
    <xdr:sp macro="" textlink="">
      <xdr:nvSpPr>
        <xdr:cNvPr id="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E5BE66-F702-4EBF-8BE3-D8A522405C67}"/>
            </a:ext>
          </a:extLst>
        </xdr:cNvPr>
        <xdr:cNvSpPr>
          <a:spLocks noChangeAspect="1" noChangeArrowheads="1"/>
        </xdr:cNvSpPr>
      </xdr:nvSpPr>
      <xdr:spPr bwMode="auto">
        <a:xfrm>
          <a:off x="6172681" y="2807883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927F966-E381-4BE7-AFC3-0CCB170E462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EDCA834-361C-473B-A986-38A8087FABA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897093-9357-4BC0-A19C-9D9EB381D6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08A5F71-B290-4FCF-A1BE-F15537FA6E0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76CAE68-ADEF-4533-8D1B-1FD5E3A7A80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36FBD8-A5E8-482B-85C0-392EB675338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2AECE8-6CC7-46AB-91F4-DB79892E956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CCCC23-339C-4F5D-BA98-3E6248BF2186}"/>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6215F1-53B6-4354-81BD-F378E6B4F1E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70CF11-CDE3-417A-B7DB-844D6B03E87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672284-7533-4D3C-B383-EC08D1FD18A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D4CBE74-3022-4327-86D6-6FE92B5FD5D5}"/>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D059E-EBFE-4375-89FD-7DA77E9CDB4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6A7D73-FE6B-480D-BB9E-000C712D725D}"/>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69594C8-E0D2-4776-9779-E61866391B4E}"/>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2C450DF-5FE0-4B05-8A03-5C408E263B53}"/>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5EF78-3A8F-46E9-B1A8-5CD0530CB461}"/>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E43B1B4-E0E5-4967-AD96-82FB7B670952}"/>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98A6799-F7DA-47F6-B731-CDEC6B9FC8DB}"/>
            </a:ext>
          </a:extLst>
        </xdr:cNvPr>
        <xdr:cNvSpPr>
          <a:spLocks noChangeAspect="1" noChangeArrowheads="1"/>
        </xdr:cNvSpPr>
      </xdr:nvSpPr>
      <xdr:spPr bwMode="auto">
        <a:xfrm>
          <a:off x="4855633"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5963A5F-5249-4712-A602-B37F6E044A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B0A86D-DF98-44A3-81B0-EC806D3BEAB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EC88F52-01EF-4067-9277-4F5C3D53E96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EB1A593-3B1E-477D-BB75-049E50ED163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8513C-E4F0-47D3-AE1B-B847EC2F92F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AAB028-31F6-4C06-A73E-5623BBFA184A}"/>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D16020-4BD3-48A9-9C47-D597690E789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CA3898E-4C81-43CF-ACEE-669C6F288249}"/>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B00CA93-66AA-4D21-B65A-BBD8F1A83870}"/>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5E4509-6455-4CFF-A6DC-352A8662066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4AF928-5590-4140-9538-AAB516814CF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0271D02-6CEA-47A2-A00A-4500D08B5C6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9C0D061-1376-48BF-89B8-4BD53FD18F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41BBD6-0EFE-4093-A1DD-FD5A38E3B7C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3488503-016A-4802-8D91-B272A811E0A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E1D2B4-BA02-47F4-9F3F-03795C98A5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98C45DB-6342-45A3-A184-4C10592BDBD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9F6F4B-6A0F-4507-A380-2157B59EC07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600D1B3-9638-4CE2-A623-5DB4E8B27CD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BA46545-A907-4414-A3BC-A4C80E34876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87E07D-008D-4E81-93F0-BB9134C3C2C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9E1457-1913-4E66-AA05-B487343DBF01}"/>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6BE7EB-B642-4BC4-9F51-8EBD605D396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80FDAD-E79A-44D5-8821-75D1406ED50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FC464EC-5E1C-4A08-8A2A-C8C0568D2CC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C6E822-35EB-495C-8C47-C6EE7502141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49EABCA-4117-42F9-84C9-E2B6A43D853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16A9A6-2DDF-48C3-9DDB-BDED1B8A226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5A1FCC1-2B69-4F05-9E31-AB3076F1068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28B8FA-4864-4E9D-A0FC-4DDCC804B9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BED8EA-A343-4698-8CB3-E57E3109C6F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C36D64-1E60-48C7-9936-F5F182FC60D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B598150-3A37-4920-99B9-48B061643E2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797C81-14A5-4A53-8450-222CAAF52EF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589EBC0-9B16-48B3-995F-9A827F0C9D8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195F92-DE5C-48F0-BC1D-589A83FC78A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955B6E-7FA2-47AC-B7A4-5F71EEF0090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DDBE190-DC85-49B2-BC8D-1A9DA1B0EE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4D8122-61AD-4E2D-BCBB-C68EF4F4CE7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44</xdr:row>
      <xdr:rowOff>0</xdr:rowOff>
    </xdr:from>
    <xdr:ext cx="304800" cy="300503"/>
    <xdr:sp macro="" textlink="">
      <xdr:nvSpPr>
        <xdr:cNvPr id="10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A69AA6-BD38-4A59-B9EA-FF4E610F8AA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1226608</xdr:colOff>
      <xdr:row>44</xdr:row>
      <xdr:rowOff>0</xdr:rowOff>
    </xdr:from>
    <xdr:ext cx="304800" cy="300503"/>
    <xdr:sp macro="" textlink="">
      <xdr:nvSpPr>
        <xdr:cNvPr id="10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EB3487-0BB3-4BC3-9EE9-AFB12648189C}"/>
            </a:ext>
          </a:extLst>
        </xdr:cNvPr>
        <xdr:cNvSpPr>
          <a:spLocks noChangeAspect="1" noChangeArrowheads="1"/>
        </xdr:cNvSpPr>
      </xdr:nvSpPr>
      <xdr:spPr bwMode="auto">
        <a:xfrm>
          <a:off x="5189008" y="181832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4DA5D1-ADA9-4C92-91DC-E8374CB96AA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79AF9D-1B4E-45F9-BE5F-9A0E7BD9A93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4B93CF5-48EA-471A-A06C-C65B152BB7A2}"/>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1696803-452C-4C0A-B72F-B99F2D89E6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D2A5118-FEA1-426E-A5DB-4947DA74AFE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8F2EE6-0F1B-464A-A885-543FD2C8B05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586662-D7CF-46DC-8C6A-8570A5166C20}"/>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6A6BE-19E8-4BA7-8689-E9F37B25E50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A93BF7-8EC1-4CEE-9967-B7C272910F1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23BF72-B624-429A-AD11-BAC8617666A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4382BB-7AB5-4230-9AB5-AE52648F5827}"/>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7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B75AEE-17BC-4057-B2A9-263E1F0A354E}"/>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50A206-F731-4137-98D1-D825E1499C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910077-D966-4565-A84C-A40B25353FF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2F87BD-10C2-45F1-8331-3C33E265946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8C2C93-90D8-421F-9FFF-E497DA0CDFE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8CEEAAD-0FEB-4160-BE94-7C2E930FA3DA}"/>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FC2C2C-8E10-4435-89E8-825FEC4B1B53}"/>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76866-C7FD-4EFC-B7DB-82CD5B36D558}"/>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5E17CA-4ED9-4EC6-BCE6-5167731B416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0F04BF3-06DC-4034-9C70-EE691B5CD72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8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FEEB925-B5BD-4463-AA8B-34563C0BF36F}"/>
            </a:ext>
          </a:extLst>
        </xdr:cNvPr>
        <xdr:cNvSpPr>
          <a:spLocks noChangeAspect="1" noChangeArrowheads="1"/>
        </xdr:cNvSpPr>
      </xdr:nvSpPr>
      <xdr:spPr bwMode="auto">
        <a:xfrm>
          <a:off x="8568651" y="2441863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1055158</xdr:colOff>
      <xdr:row>44</xdr:row>
      <xdr:rowOff>0</xdr:rowOff>
    </xdr:from>
    <xdr:ext cx="304800" cy="300503"/>
    <xdr:sp macro="" textlink="">
      <xdr:nvSpPr>
        <xdr:cNvPr id="109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4AFE63B-8976-4F37-9387-5B2F2ED5E685}"/>
            </a:ext>
          </a:extLst>
        </xdr:cNvPr>
        <xdr:cNvSpPr>
          <a:spLocks noChangeAspect="1" noChangeArrowheads="1"/>
        </xdr:cNvSpPr>
      </xdr:nvSpPr>
      <xdr:spPr bwMode="auto">
        <a:xfrm>
          <a:off x="8522758" y="193548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EC28CE-E5EE-460A-AAE6-D520381C5AD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FA2D84-6999-44CA-91DE-C786CE2A46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19C47F-B3F4-49D2-9E0B-8931CC5B89D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F36CB78-7135-4AE7-AAB4-06B729E3670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63F9FB9-037C-4183-B599-E92DBD700A7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44CA1D9-7A31-4F44-9088-A8EAAA74501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F05D48-5D4F-4461-8B47-1F8A01EA59E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DD6FF39-C5A3-468C-AEEC-56C50BD352D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09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FD5379-D48B-44AB-BFC5-5CF4BD96703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E57F839-6259-499B-8527-6C82E3936390}"/>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1AC9F4-0BA4-409E-A457-9DB068904D1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B8F96C-032E-4B9F-9AD2-204B19FFFBB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88871F3-498B-41E2-8322-9806FBBB2BE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9103139-FAEA-4DA1-99BE-8C56F1338222}"/>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A771ACF-660D-43F2-82ED-2781DA880EE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39477-9E27-4B53-A6C8-05AC7D9CB69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63D16D7-119D-4541-A05E-CA4EB9D1B8E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F9DB45-B9C9-4DC1-8BD3-0190D31D604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0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87C4B-D624-4465-9B07-F336475BF1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AD9925A-5FF2-4D2E-98A1-1057B77E393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D7B197-11A4-4706-9E22-A21773435F4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44</xdr:row>
      <xdr:rowOff>0</xdr:rowOff>
    </xdr:from>
    <xdr:ext cx="304800" cy="300503"/>
    <xdr:sp macro="" textlink="">
      <xdr:nvSpPr>
        <xdr:cNvPr id="11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34BC194-9DEA-4C30-A496-1A14482AF19A}"/>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06AACAD-A9E4-4C43-ADB0-46901FC947C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AAFC120-B51D-4EE7-A5B0-76477396FD64}"/>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4A40FCF-BBED-4516-9BC1-3305A7677DFA}"/>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263DA8-A443-4A00-8183-F97784744371}"/>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2B40C70-F386-4F37-B0C4-08173055AB4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962749-BC6A-45B0-B12E-BBDC6F0E1B52}"/>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5D6612A-7766-44EC-8883-4A1AE068BFA9}"/>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5491D7-B834-4AB3-8F73-B1B11416EBFF}"/>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7508353-C778-42E3-8CF9-1A4F3BEEDB38}"/>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4CC854-0B7C-4E2F-831C-21743EE44A5B}"/>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4AF8338-8DC7-405F-9195-F226188547FA}"/>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401A975-DA79-4D5F-BDE7-4E007DB129FE}"/>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46</xdr:row>
      <xdr:rowOff>0</xdr:rowOff>
    </xdr:from>
    <xdr:ext cx="304800" cy="300503"/>
    <xdr:sp macro="" textlink="">
      <xdr:nvSpPr>
        <xdr:cNvPr id="11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E98184-2771-4CA9-BD23-29CFD1C0B875}"/>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1165AE1-D117-498E-B304-17059C2179D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681127-929A-4F2C-89DE-0D29489C347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1B68EA3-45BE-4F1C-9C02-9B1971E40D9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A4B39C-B36C-471B-80AB-B321758D451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C59792E-DD0D-4444-9147-00D3CBBB64C5}"/>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3754344-1F6D-4DEC-ACEB-05F60FC2F9D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238C02-6B4B-45E2-A58B-59FA645753F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812D020-270A-4B96-85F2-8D8E62606E1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4EC123-05B3-43BC-AD4D-57E9F9104B5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707929</xdr:colOff>
      <xdr:row>57</xdr:row>
      <xdr:rowOff>0</xdr:rowOff>
    </xdr:from>
    <xdr:ext cx="304800" cy="300503"/>
    <xdr:sp macro="" textlink="">
      <xdr:nvSpPr>
        <xdr:cNvPr id="11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13A176-FA88-4DB7-BA31-0013393A0708}"/>
            </a:ext>
          </a:extLst>
        </xdr:cNvPr>
        <xdr:cNvSpPr>
          <a:spLocks noChangeAspect="1" noChangeArrowheads="1"/>
        </xdr:cNvSpPr>
      </xdr:nvSpPr>
      <xdr:spPr bwMode="auto">
        <a:xfrm>
          <a:off x="6630747" y="1782040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6EE9F7-9C95-45F3-BEAC-C1302CA2A65D}"/>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BE1D9-A289-4A8B-82B3-AAEE45AAB22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57C118-5BCF-4977-9610-96729AB4376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E4AA6D-5629-4529-9A7B-2339DAAB448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E33D63-A4A9-4C49-9EB0-A3B272859B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B798703-A9AA-4A82-9DFD-EC5A1E9D79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38A35B-8F4E-4CAE-9775-5BC375A880C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EA38D6-7632-4885-9456-023E00C224C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C0A157-4936-4B3B-8B9D-E57639C936BA}"/>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218D6DC-5D8E-41B0-879F-3FBB62A4189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1FB34B0-5D20-44FD-8EC6-EDC85D56B08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B1B71B-9255-4A1D-B2DD-F3C17D9189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6D31BBB-721D-4228-B005-A87B4CA22C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B32BB6-12DE-4A5F-84BD-5AE9B83A9FE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5CBDBF-BC69-4F59-8F50-053903C8D52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BA79C68-F0B9-496E-AC0A-7CCD5DFB33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3884D31-DEAF-4BE2-B3CE-66C7B7A07B8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66BBE1-57B8-4470-B1D5-95E9764AA75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07F59E-6BDE-45E5-AD68-07FB7EF2D70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C775A7-DF49-407B-96FF-94D972B7B62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CA38130-F466-4BE9-8340-300A2F5A946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670D6F-2F93-46A4-AAFD-7E4980255D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4A077D-10ED-4A87-A67E-9B3B343377F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57</xdr:row>
      <xdr:rowOff>0</xdr:rowOff>
    </xdr:from>
    <xdr:ext cx="304800" cy="300503"/>
    <xdr:sp macro="" textlink="">
      <xdr:nvSpPr>
        <xdr:cNvPr id="11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1F25F6C-8A30-4D72-8005-ADBE3E3470A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A812CE7-EE85-4117-90F8-0123AE132BD3}"/>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1263341-4942-49ED-BFBC-B8539AF0CF65}"/>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455619-7F28-4894-A433-ADF339D223AD}"/>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18ABF9-634A-40CC-91C5-1F1DFC834594}"/>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66B1B1-ADA7-4A97-8870-D36EC9367031}"/>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E5EDE4-73E7-453E-A5BC-8F3780E9E996}"/>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901BB9-E7D8-4F94-9E8A-5D6C237A4989}"/>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44</xdr:row>
      <xdr:rowOff>0</xdr:rowOff>
    </xdr:from>
    <xdr:ext cx="304800" cy="300503"/>
    <xdr:sp macro="" textlink="">
      <xdr:nvSpPr>
        <xdr:cNvPr id="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D0D3B49-064D-41EB-BF92-58B6AC523C3A}"/>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44</xdr:row>
      <xdr:rowOff>0</xdr:rowOff>
    </xdr:from>
    <xdr:ext cx="304800" cy="300503"/>
    <xdr:sp macro="" textlink="">
      <xdr:nvSpPr>
        <xdr:cNvPr id="10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836B1C-2D0F-456F-9AD0-0CBB5F957A07}"/>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44</xdr:row>
      <xdr:rowOff>0</xdr:rowOff>
    </xdr:from>
    <xdr:ext cx="304800" cy="300503"/>
    <xdr:sp macro="" textlink="">
      <xdr:nvSpPr>
        <xdr:cNvPr id="11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896FA0-64A6-4C4F-B0FC-F936797CA721}"/>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44</xdr:row>
      <xdr:rowOff>0</xdr:rowOff>
    </xdr:from>
    <xdr:ext cx="304800" cy="300503"/>
    <xdr:sp macro="" textlink="">
      <xdr:nvSpPr>
        <xdr:cNvPr id="11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0999422-536B-4257-85B3-9BE5AC7AADFB}"/>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44</xdr:row>
      <xdr:rowOff>0</xdr:rowOff>
    </xdr:from>
    <xdr:ext cx="304800" cy="300503"/>
    <xdr:sp macro="" textlink="">
      <xdr:nvSpPr>
        <xdr:cNvPr id="11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7EC685-65BA-4361-A87B-F9A6CBF1784E}"/>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xdr:colOff>
      <xdr:row>0</xdr:row>
      <xdr:rowOff>33617</xdr:rowOff>
    </xdr:from>
    <xdr:to>
      <xdr:col>8</xdr:col>
      <xdr:colOff>0</xdr:colOff>
      <xdr:row>1</xdr:row>
      <xdr:rowOff>1460500</xdr:rowOff>
    </xdr:to>
    <xdr:pic>
      <xdr:nvPicPr>
        <xdr:cNvPr id="1174" name="Picture 1173">
          <a:extLst>
            <a:ext uri="{FF2B5EF4-FFF2-40B4-BE49-F238E27FC236}">
              <a16:creationId xmlns:a16="http://schemas.microsoft.com/office/drawing/2014/main" id="{848BBEF3-E128-BE5B-77B7-5D49E337F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3617"/>
          <a:ext cx="13544549" cy="1607858"/>
        </a:xfrm>
        <a:prstGeom prst="rect">
          <a:avLst/>
        </a:prstGeom>
      </xdr:spPr>
    </xdr:pic>
    <xdr:clientData/>
  </xdr:twoCellAnchor>
  <xdr:twoCellAnchor editAs="oneCell">
    <xdr:from>
      <xdr:col>2</xdr:col>
      <xdr:colOff>1540568</xdr:colOff>
      <xdr:row>0</xdr:row>
      <xdr:rowOff>57395</xdr:rowOff>
    </xdr:from>
    <xdr:to>
      <xdr:col>4</xdr:col>
      <xdr:colOff>1541219</xdr:colOff>
      <xdr:row>1</xdr:row>
      <xdr:rowOff>1175603</xdr:rowOff>
    </xdr:to>
    <xdr:pic>
      <xdr:nvPicPr>
        <xdr:cNvPr id="9" name="Picture 8">
          <a:extLst>
            <a:ext uri="{FF2B5EF4-FFF2-40B4-BE49-F238E27FC236}">
              <a16:creationId xmlns:a16="http://schemas.microsoft.com/office/drawing/2014/main" id="{DF1638F7-8A8E-487C-9317-9CC125F59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2443" y="57395"/>
          <a:ext cx="3283601" cy="1300771"/>
        </a:xfrm>
        <a:prstGeom prst="rect">
          <a:avLst/>
        </a:prstGeom>
      </xdr:spPr>
    </xdr:pic>
    <xdr:clientData/>
  </xdr:twoCellAnchor>
  <xdr:oneCellAnchor>
    <xdr:from>
      <xdr:col>4</xdr:col>
      <xdr:colOff>909685</xdr:colOff>
      <xdr:row>103</xdr:row>
      <xdr:rowOff>52917</xdr:rowOff>
    </xdr:from>
    <xdr:ext cx="304800" cy="299636"/>
    <xdr:sp macro="" textlink="">
      <xdr:nvSpPr>
        <xdr:cNvPr id="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C650F01-77CC-4891-8319-BA1D1312EF4F}"/>
            </a:ext>
          </a:extLst>
        </xdr:cNvPr>
        <xdr:cNvSpPr>
          <a:spLocks noChangeAspect="1" noChangeArrowheads="1"/>
        </xdr:cNvSpPr>
      </xdr:nvSpPr>
      <xdr:spPr bwMode="auto">
        <a:xfrm>
          <a:off x="6415135" y="31666392"/>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96057F-A808-4648-AB8E-EB817A99DBC7}"/>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8A30F6-3186-4537-A048-C6EAFA134FFB}"/>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0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E32E593-3B31-4F46-B741-4B8224C94AB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1D84D8-A9B6-40F0-B02C-F5B2399B221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93294F3-4631-49A6-AC0A-3067811674C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8EF4E4E-4626-4A57-B252-6ACE040E886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D958B34-A671-4F96-9F76-39B44B17BC8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0962A4A-6400-44ED-BD76-7110909C5532}"/>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A327C5B-CC65-4DA1-B16E-00DC35EBD3F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37D3182-5F49-4420-97B5-ABB2CE681C6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9235E5F-2AF3-4A2E-AB17-DF40CE7AA89D}"/>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882EFE-7038-4AFB-ABF9-1D4E0B6E292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7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D9261E-3037-4F0A-ABA1-0A00BF94049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2E9834F-CB2E-4C1D-8B50-33BEF6071E6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54C0FE-87CF-4101-8CD3-6273F2F492ED}"/>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77C5B5-498C-4E2F-B416-53CECBA0F41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A93A8E4-8185-4737-9BE6-A353C23EB0CE}"/>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89AACD5-72F8-4629-A013-64ED48DFF528}"/>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16342C6-FF90-4549-9CED-8A4B697046C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20DEF5-3DF2-4EAC-9507-5443D37B4A68}"/>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5244F6C-3F05-43FD-B749-41465489472E}"/>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0E99937-3142-4900-881B-DA61726C6BBA}"/>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8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EF1E325-7A3B-4781-AB7D-03BFACAD3C79}"/>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9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0E67CB0-E882-4422-A6D2-CBD8733FBB82}"/>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9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BF826D8-7704-46E9-8982-C329C7A1E95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9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2A494C-AE59-4C49-B96B-152B8036D5CA}"/>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9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C433D9C-C7AB-4D11-B58A-5F1717F0FEE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9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E38B9F-3E4F-4203-8101-2A8D7445CEB9}"/>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1093258</xdr:colOff>
      <xdr:row>44</xdr:row>
      <xdr:rowOff>0</xdr:rowOff>
    </xdr:from>
    <xdr:ext cx="304800" cy="300503"/>
    <xdr:sp macro="" textlink="">
      <xdr:nvSpPr>
        <xdr:cNvPr id="119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C78582-843B-4BAC-819E-F266DE761D25}"/>
            </a:ext>
          </a:extLst>
        </xdr:cNvPr>
        <xdr:cNvSpPr>
          <a:spLocks noChangeAspect="1" noChangeArrowheads="1"/>
        </xdr:cNvSpPr>
      </xdr:nvSpPr>
      <xdr:spPr bwMode="auto">
        <a:xfrm>
          <a:off x="5085099"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1095856</xdr:colOff>
      <xdr:row>44</xdr:row>
      <xdr:rowOff>8660</xdr:rowOff>
    </xdr:from>
    <xdr:ext cx="304800" cy="300503"/>
    <xdr:sp macro="" textlink="">
      <xdr:nvSpPr>
        <xdr:cNvPr id="119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924B96C-3B34-4369-A94D-BCEC8F8FD779}"/>
            </a:ext>
          </a:extLst>
        </xdr:cNvPr>
        <xdr:cNvSpPr>
          <a:spLocks noChangeAspect="1" noChangeArrowheads="1"/>
        </xdr:cNvSpPr>
      </xdr:nvSpPr>
      <xdr:spPr bwMode="auto">
        <a:xfrm>
          <a:off x="7018674" y="1473777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19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5E70DEE-A7AF-4F95-9C70-433178BFA2B0}"/>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19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6AEC303-92C8-408F-84AF-402276DBD0B5}"/>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19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74D6AC2-4FA9-40E2-AFCB-240A1976A70B}"/>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D52846-8457-4FAF-B669-7143356EDCB0}"/>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9A68343-30FD-4440-B8E2-B24F0B35C4D6}"/>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744B4F-D42E-4D8E-97BA-B215F4D9986C}"/>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1AD55C6-3E67-4889-AC56-10864B1B7408}"/>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D2C093C-B686-4648-93F6-B75F65CCA0DA}"/>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0DE2F0C-6A3F-451E-95A8-867B9A0F1829}"/>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E61A76D-2361-45DA-A013-204C898DD88A}"/>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4925FA1-677A-4991-AB80-1696B25DD383}"/>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20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2F25784-641C-4905-86AA-A9FD5CDEA6DC}"/>
            </a:ext>
          </a:extLst>
        </xdr:cNvPr>
        <xdr:cNvSpPr>
          <a:spLocks noChangeAspect="1" noChangeArrowheads="1"/>
        </xdr:cNvSpPr>
      </xdr:nvSpPr>
      <xdr:spPr bwMode="auto">
        <a:xfrm>
          <a:off x="4697371" y="14485327"/>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75DF33-4B38-4709-8854-E773D39D71A9}"/>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5DD5C3B-1430-4334-8652-7172DCB696E0}"/>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9CD1CF-6682-480F-BFCB-7D9432C38938}"/>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7741A77-C46B-4718-8D8F-99B00D6E308C}"/>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9176FE8-42BD-4444-9968-4AB776754941}"/>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79B03C9-3A3A-40B7-B706-AE50ABF7AD95}"/>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D3B1907-6CAE-475F-93D3-B457C7C9E3B3}"/>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34BEA9A-63C1-40C7-8263-0F90E7FFB300}"/>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61B3D43-5D73-431B-A595-A0DD0E552DC2}"/>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E67132F-0420-42E5-B2C4-F94F231C4B1C}"/>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2A2ACDD-2492-4E17-9684-6AC983E50EB7}"/>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BE84E95-AE93-421A-8FAA-13A01EA6582E}"/>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ECFF38A-B329-410E-8A85-B664EF480ACB}"/>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0195020-48A1-4CDA-9C39-49E9E01299F4}"/>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4894026-4A7C-4288-8841-2AB8B3BD70A6}"/>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A34F50D-DB7D-40F9-ABE3-0F9D863CA966}"/>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1EE75B4-3FB1-4F5A-9ECF-8791A4F39546}"/>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CB8672-4E4A-41E6-A0CA-230A3695660C}"/>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0E5EC36-FAB0-4176-9892-0F2A82607094}"/>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45</xdr:row>
      <xdr:rowOff>0</xdr:rowOff>
    </xdr:from>
    <xdr:ext cx="304800" cy="300503"/>
    <xdr:sp macro="" textlink="">
      <xdr:nvSpPr>
        <xdr:cNvPr id="12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A6BEB6D-5345-4CF8-8330-2AE81637406E}"/>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6667F18-0DA1-4E8E-9BF2-368DBE682D3D}"/>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0D54E7A-068F-40A7-BDB9-A2734C097730}"/>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B92CC2-D5A3-4AA2-A0D9-B028D89E4E95}"/>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BFE0B29-E46F-419B-BB09-83B038726583}"/>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D188640-42F6-46AF-89D2-CAB44B393024}"/>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FFDD8C9-44F5-4BB6-B673-B24AD29C6FF1}"/>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D34979F-ABA2-409F-8B1D-847D831D7BF5}"/>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CCBF823-8C04-4231-AD1A-5CF317F0F127}"/>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F2B6514-0530-49B9-AE40-050D26EAAA73}"/>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9C338C5-C7FC-4F4C-8F09-53C3DC4969E8}"/>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1A45CE3-EB88-4FD8-AFAC-065B1660937C}"/>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1CFEF41-7561-41FC-9F6D-0225386C9C99}"/>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B437AFD-B33A-4C61-B94C-A8C0560EC72C}"/>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DAB0D23-B558-419C-9D13-2176CF283E61}"/>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FD7A56C-AF5A-42D4-A0C1-A9D271310D42}"/>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CAFA022-A791-4DE5-81B0-F77AB5C4F364}"/>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2B1B41-95C3-484B-9997-E300027B7481}"/>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46D79E7-8671-49DE-93FA-8CE6C74D5DF8}"/>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7B53935-B383-4758-B950-A40841F95ACB}"/>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C74E37E-3B38-4252-819F-7B64665B17E8}"/>
            </a:ext>
          </a:extLst>
        </xdr:cNvPr>
        <xdr:cNvSpPr>
          <a:spLocks noChangeAspect="1" noChangeArrowheads="1"/>
        </xdr:cNvSpPr>
      </xdr:nvSpPr>
      <xdr:spPr bwMode="auto">
        <a:xfrm>
          <a:off x="4697371" y="1521801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6A2BDF7-0F02-4C57-A829-428EE112BB3C}"/>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A9FB7AF-3748-49FE-83BE-77A99854A1F0}"/>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538D87E-B0EE-46B8-8305-3C1F6A0BE603}"/>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A1E1468-76BD-425A-99F5-038820250E14}"/>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D49A1B0-1839-430B-A8B9-002BA8F78C7F}"/>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B97750-0F58-4D42-8233-A270494752EC}"/>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41</xdr:row>
      <xdr:rowOff>0</xdr:rowOff>
    </xdr:from>
    <xdr:ext cx="304800" cy="300503"/>
    <xdr:sp macro="" textlink="">
      <xdr:nvSpPr>
        <xdr:cNvPr id="12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A19B790-0EF3-479D-B9BA-352DE6014632}"/>
            </a:ext>
          </a:extLst>
        </xdr:cNvPr>
        <xdr:cNvSpPr>
          <a:spLocks noChangeAspect="1" noChangeArrowheads="1"/>
        </xdr:cNvSpPr>
      </xdr:nvSpPr>
      <xdr:spPr bwMode="auto">
        <a:xfrm>
          <a:off x="4697371" y="13928481"/>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00CDC08-7C99-4D7C-8BD0-43334D2CF5A4}"/>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08BE2D4-14C0-4A0C-BDAE-B55A3A583731}"/>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444C36E-0A9F-40CA-AF3A-4AC73F42E0F5}"/>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AB835E-DF8C-496B-8358-872B58998DAB}"/>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2258E55-D389-48E3-B9C0-26D48E0CF9CA}"/>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4F655FE-54E5-4C9E-A30A-E3BD3526D71C}"/>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18C051D-374E-4FF9-B296-F1AFE55DC552}"/>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0A022F8-3936-4F83-9BE7-FB824A8EB6DF}"/>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854E155-501E-47F5-8345-0D774DD5686D}"/>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0B2D33E-CF44-4070-A80A-DE2AED86B6BD}"/>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2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B360E50-9E30-46EE-BA17-A90341B83288}"/>
            </a:ext>
          </a:extLst>
        </xdr:cNvPr>
        <xdr:cNvSpPr>
          <a:spLocks noChangeAspect="1" noChangeArrowheads="1"/>
        </xdr:cNvSpPr>
      </xdr:nvSpPr>
      <xdr:spPr bwMode="auto">
        <a:xfrm>
          <a:off x="4697371" y="13957788"/>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957310</xdr:colOff>
      <xdr:row>21</xdr:row>
      <xdr:rowOff>52917</xdr:rowOff>
    </xdr:from>
    <xdr:ext cx="304800" cy="299636"/>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D0A6634-A6E4-42D5-B507-69666A5C0B59}"/>
            </a:ext>
          </a:extLst>
        </xdr:cNvPr>
        <xdr:cNvSpPr>
          <a:spLocks noChangeAspect="1" noChangeArrowheads="1"/>
        </xdr:cNvSpPr>
      </xdr:nvSpPr>
      <xdr:spPr bwMode="auto">
        <a:xfrm>
          <a:off x="6881860" y="32990367"/>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32</xdr:row>
      <xdr:rowOff>0</xdr:rowOff>
    </xdr:from>
    <xdr:to>
      <xdr:col>5</xdr:col>
      <xdr:colOff>304800</xdr:colOff>
      <xdr:row>33</xdr:row>
      <xdr:rowOff>104775</xdr:rowOff>
    </xdr:to>
    <xdr:sp macro="" textlink="">
      <xdr:nvSpPr>
        <xdr:cNvPr id="3073" name="AutoShape 1">
          <a:extLst>
            <a:ext uri="{FF2B5EF4-FFF2-40B4-BE49-F238E27FC236}">
              <a16:creationId xmlns:a16="http://schemas.microsoft.com/office/drawing/2014/main" id="{E04E3C88-24AA-9EEF-F10C-4B8C2AB76D3C}"/>
            </a:ext>
          </a:extLst>
        </xdr:cNvPr>
        <xdr:cNvSpPr>
          <a:spLocks noChangeAspect="1" noChangeArrowheads="1"/>
        </xdr:cNvSpPr>
      </xdr:nvSpPr>
      <xdr:spPr bwMode="auto">
        <a:xfrm>
          <a:off x="3810000" y="394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43EB68E-7D6C-4387-AD19-CD4CC296F720}">
  <we:reference id="0986d9dd-94f1-4b67-978d-c4cf6e6142a8" version="21.5.1.1" store="EXCatalog" storeType="EXCatalog"/>
  <we:alternateReferences>
    <we:reference id="WA200000018" version="21.5.1.1" store="en-I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PsiVary</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PsiSixSigma</we:customFunctionIds>
        <we:customFunctionIds>PsiTSSync</we:customFunctionIds>
        <we:customFunctionIds>PsiConvergence</we:customFunctionIds>
        <we:customFunctionIds>PsiIsDate</we:customFunctionIds>
        <we:customFunctionIds>PsiIsDiscrete</we:customFunctionIds>
        <we:customFunctionIds>PsiLibrary</we:customFunctionIds>
        <we:customFunctionIds>PsiFitInfo</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s>PsiCorrectCorrmat</we:customFunctionIds>
        <we:customFunctionIds>PsiStatic</we:customFunctionIds>
        <we:customFunctionIds>PsiMakeInput</we:customFunctionIds>
        <we:customFunctionIds>PsiSimulationInfo</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https://www.citizensinformation.ie/en/money-and-tax/tax/income-tax/" TargetMode="External"/><Relationship Id="rId18" Type="http://schemas.openxmlformats.org/officeDocument/2006/relationships/hyperlink" Target="https://www.universityofgalway.ie/financial-accounting/taxation/aconciseguide-employedversusselfemployed/" TargetMode="External"/><Relationship Id="rId26" Type="http://schemas.openxmlformats.org/officeDocument/2006/relationships/hyperlink" Target="https://www.revenue.ie/en/self-assessment-and-self-employment/construction-industry/are-you-self-employed-or-an-employee.aspx" TargetMode="External"/><Relationship Id="rId3" Type="http://schemas.openxmlformats.org/officeDocument/2006/relationships/hyperlink" Target="https://www.xe.com/currencytables/" TargetMode="External"/><Relationship Id="rId21" Type="http://schemas.openxmlformats.org/officeDocument/2006/relationships/hyperlink" Target="https://www.universityofgalway.ie/payroll/externalexaminersprogrammereviewerssubjectspecialists/non-taxresidentcampusvisitors/howtoapplyforappsn/" TargetMode="External"/><Relationship Id="rId7" Type="http://schemas.openxmlformats.org/officeDocument/2006/relationships/hyperlink" Target="https://www.citizensinformation.ie/en/money-and-tax/tax/income-tax/" TargetMode="External"/><Relationship Id="rId12" Type="http://schemas.openxmlformats.org/officeDocument/2006/relationships/hyperlink" Target="https://www.universityofgalway.ie/payroll/externalexaminersprogrammereviewerssubjectspecialists/non-taxresidentcampusvisitors/howtoapplyforappsn/" TargetMode="External"/><Relationship Id="rId17" Type="http://schemas.openxmlformats.org/officeDocument/2006/relationships/hyperlink" Target="https://www.universityofgalway.ie/media/financialaccounting/files/employee_versus_selfemployed.pdf" TargetMode="External"/><Relationship Id="rId25" Type="http://schemas.openxmlformats.org/officeDocument/2006/relationships/hyperlink" Target="mailto:hrta@universityofgalway.ie" TargetMode="External"/><Relationship Id="rId33" Type="http://schemas.openxmlformats.org/officeDocument/2006/relationships/drawing" Target="../drawings/drawing1.xml"/><Relationship Id="rId2" Type="http://schemas.openxmlformats.org/officeDocument/2006/relationships/hyperlink" Target="mailto:ap@universityofgalway.ie" TargetMode="External"/><Relationship Id="rId16" Type="http://schemas.openxmlformats.org/officeDocument/2006/relationships/hyperlink" Target="https://www.universityofgalway.ie/accounts-payable/forms/" TargetMode="External"/><Relationship Id="rId20" Type="http://schemas.openxmlformats.org/officeDocument/2006/relationships/hyperlink" Target="https://www.universityofgalway.ie/financial-accounting/policiesprocedures/" TargetMode="External"/><Relationship Id="rId29" Type="http://schemas.openxmlformats.org/officeDocument/2006/relationships/hyperlink" Target="https://www.universityofgalway.ie/accounts-payable/forms/" TargetMode="External"/><Relationship Id="rId1" Type="http://schemas.openxmlformats.org/officeDocument/2006/relationships/hyperlink" Target="mailto:payroll@nuigalway.ie" TargetMode="External"/><Relationship Id="rId6" Type="http://schemas.openxmlformats.org/officeDocument/2006/relationships/hyperlink" Target="https://www.universityofgalway.ie/financial-accounting/policiesprocedures/" TargetMode="External"/><Relationship Id="rId11" Type="http://schemas.openxmlformats.org/officeDocument/2006/relationships/hyperlink" Target="https://www.universityofgalway.ie/payroll/externalexaminersprogrammereviewerssubjectspecialists/non-taxresidentcampusvisitors/bankaccountdetails/" TargetMode="External"/><Relationship Id="rId24" Type="http://schemas.openxmlformats.org/officeDocument/2006/relationships/hyperlink" Target="https://www.revenue.ie/en/tax-professionals/documents/notes-for-guidance/tca/part07.pdf" TargetMode="External"/><Relationship Id="rId32" Type="http://schemas.openxmlformats.org/officeDocument/2006/relationships/printerSettings" Target="../printerSettings/printerSettings1.bin"/><Relationship Id="rId5" Type="http://schemas.openxmlformats.org/officeDocument/2006/relationships/hyperlink" Target="mailto:accountspayable@universityofgalway.ie" TargetMode="External"/><Relationship Id="rId15" Type="http://schemas.openxmlformats.org/officeDocument/2006/relationships/hyperlink" Target="https://www.universityofgalway.ie/media/financialaccounting/files/employee_versus_selfemployed.pdf" TargetMode="External"/><Relationship Id="rId23" Type="http://schemas.openxmlformats.org/officeDocument/2006/relationships/hyperlink" Target="https://www.universityofgalway.ie/payroll/travel---subsistence-expenses/campusvisitorsexternalexaminersqualityreviewerssubjectspecialists/" TargetMode="External"/><Relationship Id="rId28" Type="http://schemas.openxmlformats.org/officeDocument/2006/relationships/hyperlink" Target="https://www.universityofgalway.ie/accounts-payable/forms/" TargetMode="External"/><Relationship Id="rId10" Type="http://schemas.openxmlformats.org/officeDocument/2006/relationships/hyperlink" Target="https://www.universityofgalway.ie/payroll/externalexaminersprogrammereviewerssubjectspecialists/non-taxresidentcampusvisitors/taxandrevenueinformation/" TargetMode="External"/><Relationship Id="rId19" Type="http://schemas.openxmlformats.org/officeDocument/2006/relationships/hyperlink" Target="https://www.universityofgalway.ie/media/financialaccounting/files/employee_versus_selfemployed.pdf" TargetMode="External"/><Relationship Id="rId31" Type="http://schemas.openxmlformats.org/officeDocument/2006/relationships/hyperlink" Target="https://www.universityofgalway.ie/financial-accounting/policiesprocedures/" TargetMode="External"/><Relationship Id="rId4" Type="http://schemas.openxmlformats.org/officeDocument/2006/relationships/hyperlink" Target="https://www.universityofgalway.ie/financial-accounting/policiesprocedures/" TargetMode="External"/><Relationship Id="rId9" Type="http://schemas.openxmlformats.org/officeDocument/2006/relationships/hyperlink" Target="https://www.universityofgalway.ie/payroll/externalexaminersprogrammereviewerssubjectspecialists/taxresidentcampusvisitors/" TargetMode="External"/><Relationship Id="rId14" Type="http://schemas.openxmlformats.org/officeDocument/2006/relationships/hyperlink" Target="https://www.universityofgalway.ie/payroll/payrollinformation/guestlecturerspeaker/" TargetMode="External"/><Relationship Id="rId22" Type="http://schemas.openxmlformats.org/officeDocument/2006/relationships/hyperlink" Target="https://www.universityofgalway.ie/payroll/externalexaminersprogrammereviewerssubjectspecialists/campusvisitorsexternalexaminersqualityreviewerssubjectspecialists/" TargetMode="External"/><Relationship Id="rId27" Type="http://schemas.openxmlformats.org/officeDocument/2006/relationships/hyperlink" Target="https://www.universityofgalway.ie/payroll/externalexaminersprogrammereviewerssubjectspecialists/subjectspecialists/" TargetMode="External"/><Relationship Id="rId30" Type="http://schemas.openxmlformats.org/officeDocument/2006/relationships/hyperlink" Target="https://www.universityofgalway.ie/financial-accounting/policiesprocedures/" TargetMode="External"/><Relationship Id="rId8" Type="http://schemas.openxmlformats.org/officeDocument/2006/relationships/hyperlink" Target="https://www.universityofgalway.ie/payroll/externalexaminersprogrammereviewerssubjectspecialists/non-taxresidentcampusvisitors/bankaccountdetai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versityofgalway.ie/payroll/externalexaminersprogrammereviewerssubjectspecialists/non-taxresidentcampusvisitors/howtoapplyforappsn/" TargetMode="External"/><Relationship Id="rId13" Type="http://schemas.openxmlformats.org/officeDocument/2006/relationships/hyperlink" Target="https://www.gov.ie/en/publication/14ecbe-the-different-classes-of-pay-related-social-insurance-prsi/" TargetMode="External"/><Relationship Id="rId18" Type="http://schemas.openxmlformats.org/officeDocument/2006/relationships/drawing" Target="../drawings/drawing2.xml"/><Relationship Id="rId3" Type="http://schemas.openxmlformats.org/officeDocument/2006/relationships/hyperlink" Target="https://www.universityofgalway.ie/payroll/externalexaminersprogrammereviewerssubjectspecialists/non-taxresidentcampusvisitors/bankaccountdetails/" TargetMode="External"/><Relationship Id="rId7" Type="http://schemas.openxmlformats.org/officeDocument/2006/relationships/hyperlink" Target="https://www.universityofgalway.ie/payroll/payrollinformation/payslipsp60sprd60sonline/" TargetMode="External"/><Relationship Id="rId12" Type="http://schemas.openxmlformats.org/officeDocument/2006/relationships/hyperlink" Target="https://www.citizensinformation.ie/en/money-and-tax/tax/income-tax/" TargetMode="External"/><Relationship Id="rId17" Type="http://schemas.openxmlformats.org/officeDocument/2006/relationships/printerSettings" Target="../printerSettings/printerSettings2.bin"/><Relationship Id="rId2" Type="http://schemas.openxmlformats.org/officeDocument/2006/relationships/hyperlink" Target="https://www.universityofgalway.ie/payroll/externalexaminersprogrammereviewerssubjectspecialists/taxresidentcampusvisitors/" TargetMode="External"/><Relationship Id="rId16" Type="http://schemas.openxmlformats.org/officeDocument/2006/relationships/hyperlink" Target="https://www.universityofgalway.ie/accounts-payable/forms/" TargetMode="External"/><Relationship Id="rId1" Type="http://schemas.openxmlformats.org/officeDocument/2006/relationships/hyperlink" Target="https://www.revenue.ie/en/jobs-and-pensions/tax-residence/resident-for-tax-purposes.aspx" TargetMode="External"/><Relationship Id="rId6" Type="http://schemas.openxmlformats.org/officeDocument/2006/relationships/hyperlink" Target="https://www.xe.com/currencytables/" TargetMode="External"/><Relationship Id="rId11" Type="http://schemas.openxmlformats.org/officeDocument/2006/relationships/hyperlink" Target="https://www.universityofgalway.ie/payroll/externalexaminersprogrammereviewerssubjectspecialists/non-taxresidentcampusvisitors/howtoapplyforappsn/"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hyperlink" Target="https://www.universityofgalway.ie/information-solutions-services/servicesforstaff/advicesupport/gettingstarted/" TargetMode="External"/><Relationship Id="rId10" Type="http://schemas.openxmlformats.org/officeDocument/2006/relationships/hyperlink" Target="https://www.universityofgalway.ie/payroll/externalexaminersprogrammereviewerssubjectspecialists/non-taxresidentcampusvisitors/howtoapplyforappsn/" TargetMode="External"/><Relationship Id="rId4" Type="http://schemas.openxmlformats.org/officeDocument/2006/relationships/hyperlink" Target="https://www.universityofgalway.ie/financial-accounting/policiesprocedures/" TargetMode="External"/><Relationship Id="rId9" Type="http://schemas.openxmlformats.org/officeDocument/2006/relationships/hyperlink" Target="https://www.revenue.ie/en/jobs-and-pensions/emergency-tax/emergency-tax-rules.aspx" TargetMode="External"/><Relationship Id="rId14" Type="http://schemas.openxmlformats.org/officeDocument/2006/relationships/hyperlink" Target="https://www.universityofgalway.ie/information-solutions-services/servicesforstaff/advicesupport/gettingstarte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versityofgalway.ie/about-us/university-management/university-structure.html" TargetMode="External"/><Relationship Id="rId13" Type="http://schemas.openxmlformats.org/officeDocument/2006/relationships/hyperlink" Target="https://www.revenue.ie/en/employing-people/becoming-an-employer-and-ongoing-obligations/err-jan-2024/index.aspx" TargetMode="External"/><Relationship Id="rId3" Type="http://schemas.openxmlformats.org/officeDocument/2006/relationships/hyperlink" Target="https://www.revenue.ie/en/employing-people/employee-expenses/travel-and-subsistence/civil-service-rates.aspx" TargetMode="External"/><Relationship Id="rId7" Type="http://schemas.openxmlformats.org/officeDocument/2006/relationships/hyperlink" Target="https://www.revenue.ie/en/tax-professionals/tdm/income-tax-capital-gains-tax-corporation-tax/part-05/05-01-06.pdf" TargetMode="External"/><Relationship Id="rId12" Type="http://schemas.openxmlformats.org/officeDocument/2006/relationships/hyperlink" Target="https://www.google.com/maps" TargetMode="External"/><Relationship Id="rId2" Type="http://schemas.openxmlformats.org/officeDocument/2006/relationships/hyperlink" Target="https://www.universityofgalway.ie/financial-accounting/policiesprocedures/" TargetMode="External"/><Relationship Id="rId16" Type="http://schemas.openxmlformats.org/officeDocument/2006/relationships/drawing" Target="../drawings/drawing3.xml"/><Relationship Id="rId1" Type="http://schemas.openxmlformats.org/officeDocument/2006/relationships/hyperlink" Target="https://www.universityofgalway.ie/exams/staff-invigliators-external/external-examiners/" TargetMode="External"/><Relationship Id="rId6" Type="http://schemas.openxmlformats.org/officeDocument/2006/relationships/hyperlink" Target="https://www.revenue.ie/en/employing-people/becoming-an-employer-and-ongoing-obligations/err-jan-2024/index.aspx" TargetMode="External"/><Relationship Id="rId11" Type="http://schemas.openxmlformats.org/officeDocument/2006/relationships/hyperlink" Target="https://www.universityofgalway.ie/media/financialaccounting/payroll/Official-Subsistence-Rates-by-Department-of-Public-Expenditure-&amp;-Reform-(DEPR).xlsx" TargetMode="External"/><Relationship Id="rId5" Type="http://schemas.openxmlformats.org/officeDocument/2006/relationships/hyperlink" Target="https://www.universityofgalway.ie/media/financialaccounting/financialaccountingoffice/QA302_3_4-_Sustainable-Travel-Policy-18.12.2023.pdf" TargetMode="External"/><Relationship Id="rId15" Type="http://schemas.openxmlformats.org/officeDocument/2006/relationships/printerSettings" Target="../printerSettings/printerSettings3.bin"/><Relationship Id="rId10" Type="http://schemas.openxmlformats.org/officeDocument/2006/relationships/hyperlink" Target="https://www.xe.com/currencytables/" TargetMode="External"/><Relationship Id="rId4" Type="http://schemas.openxmlformats.org/officeDocument/2006/relationships/hyperlink" Target="https://www.universityofgalway.ie/media/financialaccounting/payroll/Checklist-Expenses-Approvers.xlsx" TargetMode="External"/><Relationship Id="rId9" Type="http://schemas.openxmlformats.org/officeDocument/2006/relationships/hyperlink" Target="https://www.universityofgalway.ie/media/financialaccounting/payroll/Checklist-Expenses-Approvers.xlsx" TargetMode="External"/><Relationship Id="rId14" Type="http://schemas.openxmlformats.org/officeDocument/2006/relationships/hyperlink" Target="https://www.universityofgalway.ie/payroll/externalexaminersprogrammereviewerssubjectspecialists/campusvisitorsexternalexaminersqualityreviewerssubjectspecialist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iversityofgalway.ie/payroll/externalexaminersprogrammereviewerssubjectspecialists/non-taxresidentcampusvisitors/howtoapplyforapps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p@universityofgalway.ie" TargetMode="External"/><Relationship Id="rId2" Type="http://schemas.openxmlformats.org/officeDocument/2006/relationships/hyperlink" Target="mailto:payroll@nuigalway.ie" TargetMode="External"/><Relationship Id="rId1" Type="http://schemas.openxmlformats.org/officeDocument/2006/relationships/hyperlink" Target="http://www.nuigalway.ie/payroll/externalexaminersqualityreviewerssubjectspecialists/non-taxresidentcampusvisitor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versityofgalway.ie/payroll/externalexaminersprogrammereviewerssubjectspecialists/non-taxresidentcampusvisitors/" TargetMode="External"/><Relationship Id="rId2" Type="http://schemas.openxmlformats.org/officeDocument/2006/relationships/hyperlink" Target="https://www.universityofgalway.ie/payroll/externalexaminersprogrammereviewerssubjectspecialists/non-taxresidentcampusvisitors/howtoapplyforappsn/" TargetMode="External"/><Relationship Id="rId1" Type="http://schemas.openxmlformats.org/officeDocument/2006/relationships/hyperlink" Target="https://www.revenue.ie/en/jobs-and-pensions/tax-residence/resident-for-tax-purposes.aspx" TargetMode="External"/><Relationship Id="rId5" Type="http://schemas.openxmlformats.org/officeDocument/2006/relationships/printerSettings" Target="../printerSettings/printerSettings6.bin"/><Relationship Id="rId4" Type="http://schemas.openxmlformats.org/officeDocument/2006/relationships/hyperlink" Target="https://www.universityofgalway.ie/payroll/externalexaminersprogrammereviewerssubjectspecialists/taxresidentcampusvisitor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2:M261"/>
  <sheetViews>
    <sheetView showGridLines="0" tabSelected="1" topLeftCell="A184" zoomScaleNormal="100" zoomScaleSheetLayoutView="100" workbookViewId="0">
      <selection activeCell="A192" sqref="A192"/>
    </sheetView>
  </sheetViews>
  <sheetFormatPr defaultColWidth="10.77734375" defaultRowHeight="14.25"/>
  <cols>
    <col min="1" max="1" width="28.33203125" style="65" customWidth="1"/>
    <col min="2" max="2" width="13.33203125" style="82" customWidth="1"/>
    <col min="3" max="3" width="22.5546875" style="65" customWidth="1"/>
    <col min="4" max="4" width="15.6640625" style="65" customWidth="1"/>
    <col min="5" max="5" width="19.77734375" style="65" customWidth="1"/>
    <col min="6" max="6" width="19.21875" style="65" customWidth="1"/>
    <col min="7" max="7" width="16.44140625" style="65" customWidth="1"/>
    <col min="8" max="8" width="22.6640625" style="75" customWidth="1"/>
    <col min="9" max="16384" width="10.77734375" style="65"/>
  </cols>
  <sheetData>
    <row r="2" spans="1:13" s="67" customFormat="1" ht="117" customHeight="1">
      <c r="A2" s="69"/>
      <c r="G2" s="70"/>
      <c r="H2" s="71"/>
      <c r="M2" s="248"/>
    </row>
    <row r="3" spans="1:13" s="67" customFormat="1" ht="21" customHeight="1">
      <c r="A3" s="620" t="str">
        <f>List!D5</f>
        <v>University of Galway</v>
      </c>
      <c r="B3" s="621"/>
      <c r="C3" s="621"/>
      <c r="D3" s="621"/>
      <c r="E3" s="621"/>
      <c r="F3" s="621"/>
      <c r="G3" s="621"/>
      <c r="H3" s="621"/>
    </row>
    <row r="4" spans="1:13" s="67" customFormat="1" ht="21.75" customHeight="1">
      <c r="A4" s="620" t="s">
        <v>636</v>
      </c>
      <c r="B4" s="621"/>
      <c r="C4" s="621"/>
      <c r="D4" s="621"/>
      <c r="E4" s="621"/>
      <c r="F4" s="621"/>
      <c r="G4" s="621"/>
      <c r="H4" s="621"/>
    </row>
    <row r="5" spans="1:13" s="67" customFormat="1" ht="5.25" customHeight="1">
      <c r="A5" s="192"/>
      <c r="B5" s="193"/>
      <c r="C5" s="193"/>
      <c r="D5" s="193"/>
      <c r="E5" s="193"/>
      <c r="F5" s="193"/>
      <c r="G5" s="193"/>
      <c r="H5" s="193"/>
    </row>
    <row r="6" spans="1:13" s="142" customFormat="1" ht="57" customHeight="1">
      <c r="A6" s="585" t="s">
        <v>627</v>
      </c>
      <c r="B6" s="586"/>
      <c r="C6" s="586"/>
      <c r="D6" s="586"/>
      <c r="E6" s="586"/>
      <c r="F6" s="586"/>
      <c r="G6" s="586"/>
      <c r="H6" s="586"/>
    </row>
    <row r="7" spans="1:13" s="142" customFormat="1" ht="25.5" customHeight="1">
      <c r="A7" s="587" t="s">
        <v>597</v>
      </c>
      <c r="B7" s="588"/>
      <c r="C7" s="588"/>
      <c r="D7" s="588"/>
      <c r="E7" s="588"/>
      <c r="F7" s="588"/>
      <c r="G7" s="588"/>
      <c r="H7" s="588"/>
    </row>
    <row r="8" spans="1:13" s="142" customFormat="1" ht="30.75" customHeight="1">
      <c r="A8" s="632" t="s">
        <v>628</v>
      </c>
      <c r="B8" s="588"/>
      <c r="C8" s="588"/>
      <c r="D8" s="588"/>
      <c r="E8" s="588"/>
      <c r="F8" s="588"/>
      <c r="G8" s="588"/>
      <c r="H8" s="588"/>
    </row>
    <row r="9" spans="1:13" s="142" customFormat="1" ht="6.75" customHeight="1">
      <c r="A9" s="194"/>
      <c r="B9" s="195"/>
      <c r="C9" s="195"/>
      <c r="D9" s="195"/>
      <c r="E9" s="195"/>
      <c r="F9" s="195"/>
      <c r="G9" s="195"/>
      <c r="H9" s="195"/>
    </row>
    <row r="10" spans="1:13" s="67" customFormat="1" ht="29.25" customHeight="1">
      <c r="A10" s="625" t="s">
        <v>503</v>
      </c>
      <c r="B10" s="626"/>
      <c r="C10" s="626"/>
      <c r="D10" s="626"/>
      <c r="E10" s="626"/>
      <c r="F10" s="626"/>
      <c r="G10" s="626"/>
      <c r="H10" s="626"/>
    </row>
    <row r="11" spans="1:13" s="67" customFormat="1" ht="77.25" customHeight="1">
      <c r="A11" s="582" t="s">
        <v>536</v>
      </c>
      <c r="B11" s="583"/>
      <c r="C11" s="583"/>
      <c r="D11" s="583"/>
      <c r="E11" s="583"/>
      <c r="F11" s="583"/>
      <c r="G11" s="583"/>
      <c r="H11" s="583"/>
    </row>
    <row r="12" spans="1:13" s="67" customFormat="1" ht="6.75" customHeight="1">
      <c r="A12" s="133"/>
      <c r="B12" s="134"/>
      <c r="C12" s="134"/>
      <c r="D12" s="134"/>
      <c r="E12" s="134"/>
      <c r="F12" s="134"/>
      <c r="G12" s="134"/>
      <c r="H12" s="134"/>
    </row>
    <row r="13" spans="1:13" s="139" customFormat="1" ht="20.25" customHeight="1">
      <c r="A13" s="620" t="str">
        <f>List!D8</f>
        <v xml:space="preserve">***REQUEST FOR PAYMENT MUST BE SUBMITTED NO LATER THAN 3 MONTHS OF DATE WORKED***  			</v>
      </c>
      <c r="B13" s="621"/>
      <c r="C13" s="621"/>
      <c r="D13" s="621"/>
      <c r="E13" s="621"/>
      <c r="F13" s="621"/>
      <c r="G13" s="621"/>
      <c r="H13" s="621"/>
    </row>
    <row r="14" spans="1:13" s="139" customFormat="1" ht="4.5" customHeight="1">
      <c r="A14" s="109"/>
      <c r="B14" s="109"/>
      <c r="C14" s="109"/>
      <c r="D14" s="109"/>
      <c r="E14" s="109"/>
      <c r="F14" s="109"/>
      <c r="G14" s="109"/>
      <c r="H14" s="109"/>
    </row>
    <row r="15" spans="1:13" s="139" customFormat="1" ht="29.25" customHeight="1">
      <c r="A15" s="196" t="s">
        <v>509</v>
      </c>
      <c r="B15" s="203"/>
      <c r="C15" s="203"/>
      <c r="D15" s="203"/>
      <c r="E15" s="203"/>
      <c r="F15" s="197"/>
      <c r="G15" s="198"/>
      <c r="H15" s="198"/>
    </row>
    <row r="16" spans="1:13" s="139" customFormat="1" ht="24.75" customHeight="1">
      <c r="A16" s="383" t="s">
        <v>510</v>
      </c>
      <c r="B16" s="584" t="s">
        <v>575</v>
      </c>
      <c r="C16" s="584"/>
      <c r="D16" s="380" t="s">
        <v>502</v>
      </c>
      <c r="E16" s="379"/>
      <c r="F16" s="381"/>
      <c r="G16" s="380" t="s">
        <v>501</v>
      </c>
      <c r="H16" s="382"/>
    </row>
    <row r="17" spans="1:9" s="139" customFormat="1" ht="34.5" customHeight="1">
      <c r="A17" s="627" t="s">
        <v>498</v>
      </c>
      <c r="B17" s="628"/>
      <c r="C17" s="628"/>
      <c r="D17" s="628"/>
      <c r="E17" s="628"/>
      <c r="F17" s="628"/>
      <c r="G17" s="628"/>
      <c r="H17" s="628"/>
    </row>
    <row r="18" spans="1:9" s="139" customFormat="1" ht="10.5" customHeight="1" thickBot="1">
      <c r="A18" s="188"/>
      <c r="B18" s="189"/>
      <c r="C18" s="189"/>
      <c r="D18" s="189"/>
      <c r="E18" s="189"/>
      <c r="F18" s="189"/>
      <c r="G18" s="189"/>
      <c r="H18" s="189"/>
    </row>
    <row r="19" spans="1:9" s="139" customFormat="1" ht="34.5" customHeight="1" thickBot="1">
      <c r="A19" s="635" t="s">
        <v>512</v>
      </c>
      <c r="B19" s="636"/>
      <c r="C19" s="636"/>
      <c r="D19" s="636"/>
      <c r="E19" s="637" t="s">
        <v>4</v>
      </c>
      <c r="F19" s="638"/>
      <c r="G19" s="633" t="str">
        <f>IF($E19=DropDownList!$I$4, DropDownList!$I$2,
    IF(OR($E19=DropDownList!$I$5, $E19=DropDownList!$J$2),
        DropDownList!$J$2,
        IF($E19=DropDownList!$I$6, DropDownList!$K$2, "")
    )
)</f>
        <v>*Required for processing</v>
      </c>
      <c r="H19" s="634"/>
    </row>
    <row r="20" spans="1:9" s="139" customFormat="1" ht="12" customHeight="1" thickBot="1">
      <c r="A20" s="190"/>
      <c r="B20" s="191"/>
      <c r="C20" s="191"/>
      <c r="D20" s="191"/>
      <c r="E20" s="191"/>
      <c r="F20" s="200"/>
      <c r="G20" s="199"/>
      <c r="H20" s="199"/>
    </row>
    <row r="21" spans="1:9" s="139" customFormat="1" ht="30.75" customHeight="1" thickBot="1">
      <c r="A21" s="204" t="s">
        <v>511</v>
      </c>
      <c r="B21" s="205"/>
      <c r="C21" s="206"/>
      <c r="D21" s="206"/>
      <c r="E21" s="637" t="s">
        <v>4</v>
      </c>
      <c r="F21" s="638"/>
      <c r="G21" s="633" t="str">
        <f>IF($E21=DropDownList!$I$4, DropDownList!$I$2,
    IF(OR($E21=DropDownList!$I$5, $E21=DropDownList!$J$2),
        DropDownList!$J$2,
        IF($E21=DropDownList!$I$6, DropDownList!$K$2, "")
    )
)</f>
        <v>*Required for processing</v>
      </c>
      <c r="H21" s="634"/>
    </row>
    <row r="22" spans="1:9" s="139" customFormat="1" ht="12" customHeight="1">
      <c r="A22" s="184"/>
      <c r="B22" s="185"/>
      <c r="C22" s="185"/>
      <c r="D22" s="185"/>
      <c r="E22" s="185"/>
      <c r="F22" s="186"/>
      <c r="G22" s="187"/>
      <c r="H22" s="187"/>
    </row>
    <row r="23" spans="1:9" s="139" customFormat="1" ht="3" customHeight="1">
      <c r="A23" s="104"/>
      <c r="B23" s="104"/>
      <c r="C23" s="104"/>
      <c r="D23" s="104"/>
      <c r="E23" s="104"/>
      <c r="F23" s="104"/>
      <c r="G23" s="104"/>
      <c r="H23" s="104"/>
    </row>
    <row r="24" spans="1:9" s="139" customFormat="1" ht="20.25" customHeight="1">
      <c r="A24" s="253" t="s">
        <v>407</v>
      </c>
      <c r="B24" s="254"/>
      <c r="C24" s="254"/>
      <c r="D24" s="255"/>
      <c r="E24" s="255"/>
      <c r="F24" s="255"/>
      <c r="G24" s="631" t="s">
        <v>406</v>
      </c>
      <c r="H24" s="631"/>
      <c r="I24" s="140"/>
    </row>
    <row r="25" spans="1:9" s="67" customFormat="1" ht="6" customHeight="1">
      <c r="A25" s="629"/>
      <c r="B25" s="629"/>
      <c r="C25" s="629"/>
      <c r="D25" s="106"/>
      <c r="E25" s="630"/>
      <c r="F25" s="630"/>
      <c r="G25" s="630"/>
      <c r="H25" s="630"/>
    </row>
    <row r="26" spans="1:9" s="72" customFormat="1" ht="24.75" customHeight="1">
      <c r="A26" s="622" t="s">
        <v>218</v>
      </c>
      <c r="B26" s="623"/>
      <c r="C26" s="623"/>
      <c r="D26" s="623"/>
      <c r="E26" s="623"/>
      <c r="F26" s="623"/>
      <c r="G26" s="623"/>
      <c r="H26" s="623"/>
    </row>
    <row r="27" spans="1:9" s="72" customFormat="1" ht="42" customHeight="1">
      <c r="A27" s="624" t="s">
        <v>405</v>
      </c>
      <c r="B27" s="624"/>
      <c r="C27" s="624"/>
      <c r="D27" s="624"/>
      <c r="E27" s="624"/>
      <c r="F27" s="624"/>
      <c r="G27" s="624"/>
      <c r="H27" s="624"/>
    </row>
    <row r="28" spans="1:9" s="72" customFormat="1" ht="18" customHeight="1">
      <c r="A28" s="624" t="s">
        <v>219</v>
      </c>
      <c r="B28" s="624"/>
      <c r="C28" s="624"/>
      <c r="D28" s="624"/>
      <c r="E28" s="624"/>
      <c r="F28" s="624"/>
      <c r="G28" s="624"/>
      <c r="H28" s="624"/>
    </row>
    <row r="29" spans="1:9" s="72" customFormat="1" ht="21" customHeight="1">
      <c r="A29" s="624" t="s">
        <v>220</v>
      </c>
      <c r="B29" s="624"/>
      <c r="C29" s="624"/>
      <c r="D29" s="624"/>
      <c r="E29" s="624"/>
      <c r="F29" s="624"/>
      <c r="G29" s="624"/>
      <c r="H29" s="624"/>
    </row>
    <row r="30" spans="1:9" s="67" customFormat="1" ht="8.25" customHeight="1">
      <c r="A30" s="72"/>
      <c r="B30" s="72"/>
      <c r="C30" s="72"/>
      <c r="D30" s="72"/>
      <c r="E30" s="72"/>
      <c r="F30" s="72"/>
      <c r="G30" s="72"/>
      <c r="H30" s="70"/>
    </row>
    <row r="31" spans="1:9" s="67" customFormat="1" ht="22.5" customHeight="1">
      <c r="A31" s="622" t="str">
        <f>List!D10</f>
        <v>GUEST LECTURER / SUBJECT SPECIALIST  → CLAIMANT</v>
      </c>
      <c r="B31" s="623"/>
      <c r="C31" s="623"/>
      <c r="D31" s="623"/>
      <c r="E31" s="623"/>
      <c r="F31" s="623"/>
      <c r="G31" s="623"/>
      <c r="H31" s="623"/>
    </row>
    <row r="32" spans="1:9" s="67" customFormat="1" ht="37.5" customHeight="1">
      <c r="A32" s="709" t="s">
        <v>448</v>
      </c>
      <c r="B32" s="709"/>
      <c r="C32" s="709"/>
      <c r="D32" s="709"/>
      <c r="E32" s="709"/>
      <c r="F32" s="709"/>
      <c r="G32" s="709"/>
      <c r="H32" s="709"/>
    </row>
    <row r="33" spans="1:9" s="67" customFormat="1" ht="10.5" customHeight="1" thickBot="1">
      <c r="A33" s="72"/>
      <c r="B33" s="72"/>
      <c r="C33" s="72"/>
      <c r="D33" s="72"/>
      <c r="E33" s="72"/>
      <c r="F33" s="72"/>
      <c r="G33" s="72"/>
      <c r="H33" s="70"/>
    </row>
    <row r="34" spans="1:9" s="67" customFormat="1" ht="27" customHeight="1" thickBot="1">
      <c r="A34" s="482" t="str">
        <f>List!D142</f>
        <v>Step 1: Guest Lecturer / Subject Specialist, please provide the below details:</v>
      </c>
      <c r="B34" s="483"/>
      <c r="C34" s="483"/>
      <c r="D34" s="483"/>
      <c r="E34" s="483"/>
      <c r="F34" s="483"/>
      <c r="G34" s="483"/>
      <c r="H34" s="266" t="s">
        <v>385</v>
      </c>
      <c r="I34" s="397"/>
    </row>
    <row r="35" spans="1:9" s="141" customFormat="1" ht="16.5" customHeight="1">
      <c r="A35" s="710" t="s">
        <v>595</v>
      </c>
      <c r="B35" s="711"/>
      <c r="C35" s="711"/>
      <c r="D35" s="711"/>
      <c r="E35" s="711"/>
      <c r="F35" s="418" t="s">
        <v>596</v>
      </c>
      <c r="G35" s="398"/>
      <c r="H35" s="399"/>
    </row>
    <row r="36" spans="1:9" s="141" customFormat="1" ht="16.5" customHeight="1" thickBot="1">
      <c r="A36" s="420"/>
      <c r="B36" s="421"/>
      <c r="C36" s="421"/>
      <c r="D36" s="421"/>
      <c r="E36" s="421"/>
      <c r="F36" s="418"/>
      <c r="G36" s="398"/>
      <c r="H36" s="399"/>
    </row>
    <row r="37" spans="1:9" s="67" customFormat="1" ht="47.25" customHeight="1" thickBot="1">
      <c r="A37" s="466" t="s">
        <v>605</v>
      </c>
      <c r="B37" s="467"/>
      <c r="C37" s="655" t="s">
        <v>571</v>
      </c>
      <c r="D37" s="656"/>
      <c r="E37" s="656"/>
      <c r="F37" s="657"/>
      <c r="G37" s="464" t="str">
        <f>IF($C37=List!$D$271, List!$D$1,
    IF(OR($C37=List!$D$272), List!$F$2,
        IF($C37=List!$D$273, List!$H$5, "")
    )
)</f>
        <v>*Required for processing</v>
      </c>
      <c r="H37" s="465"/>
    </row>
    <row r="38" spans="1:9" s="67" customFormat="1" ht="11.25" customHeight="1" thickBot="1">
      <c r="A38" s="419"/>
      <c r="B38" s="400"/>
      <c r="C38" s="400"/>
      <c r="D38" s="400"/>
      <c r="E38" s="400"/>
      <c r="F38" s="400"/>
      <c r="G38" s="400"/>
      <c r="H38" s="165"/>
    </row>
    <row r="39" spans="1:9" s="67" customFormat="1" ht="39.75" customHeight="1" thickBot="1">
      <c r="A39" s="466" t="str">
        <f>List!D177</f>
        <v>Guest Lecturer / Subject Specialist Name*</v>
      </c>
      <c r="B39" s="467"/>
      <c r="C39" s="471"/>
      <c r="D39" s="472"/>
      <c r="E39" s="472"/>
      <c r="F39" s="473"/>
      <c r="G39" s="464" t="str">
        <f>IF(ISBLANK(C39), List!$D$1, IF(C39&lt;&gt;"", List!$F$2, ""))</f>
        <v>*Required for processing</v>
      </c>
      <c r="H39" s="465"/>
    </row>
    <row r="40" spans="1:9" s="67" customFormat="1" ht="5.25" customHeight="1" thickBot="1">
      <c r="A40" s="164"/>
      <c r="B40" s="401"/>
      <c r="C40" s="400"/>
      <c r="D40" s="400"/>
      <c r="E40" s="400"/>
      <c r="F40" s="402"/>
      <c r="G40" s="403"/>
      <c r="H40" s="166"/>
    </row>
    <row r="41" spans="1:9" s="67" customFormat="1" ht="66.75" customHeight="1" thickBot="1">
      <c r="A41" s="466" t="s">
        <v>504</v>
      </c>
      <c r="B41" s="467"/>
      <c r="C41" s="471"/>
      <c r="D41" s="472"/>
      <c r="E41" s="472"/>
      <c r="F41" s="473"/>
      <c r="G41" s="464" t="str">
        <f>IF(ISBLANK(C41), List!$D$1, IF(C41&lt;&gt;"", List!$F$2, ""))</f>
        <v>*Required for processing</v>
      </c>
      <c r="H41" s="465"/>
    </row>
    <row r="42" spans="1:9" ht="5.25" customHeight="1" thickBot="1">
      <c r="A42" s="201"/>
      <c r="B42" s="404"/>
      <c r="C42" s="405"/>
      <c r="D42" s="405"/>
      <c r="E42" s="405"/>
      <c r="F42" s="405"/>
      <c r="G42" s="405"/>
      <c r="H42" s="202"/>
    </row>
    <row r="43" spans="1:9" ht="51" customHeight="1" thickBot="1">
      <c r="A43" s="466" t="s">
        <v>505</v>
      </c>
      <c r="B43" s="467"/>
      <c r="C43" s="471"/>
      <c r="D43" s="472"/>
      <c r="E43" s="472"/>
      <c r="F43" s="473"/>
      <c r="G43" s="464" t="str">
        <f>IF(ISBLANK(C43), List!$D$1, IF(C43&lt;&gt;"", List!$F$2, ""))</f>
        <v>*Required for processing</v>
      </c>
      <c r="H43" s="465"/>
    </row>
    <row r="44" spans="1:9" s="67" customFormat="1" ht="6.75" customHeight="1" thickBot="1">
      <c r="A44" s="164"/>
      <c r="B44" s="401"/>
      <c r="C44" s="400"/>
      <c r="D44" s="400"/>
      <c r="E44" s="400"/>
      <c r="F44" s="402"/>
      <c r="G44" s="403"/>
      <c r="H44" s="166"/>
    </row>
    <row r="45" spans="1:9" s="67" customFormat="1" ht="111" customHeight="1" thickBot="1">
      <c r="A45" s="475" t="s">
        <v>508</v>
      </c>
      <c r="B45" s="476"/>
      <c r="C45" s="565"/>
      <c r="D45" s="712"/>
      <c r="E45" s="712"/>
      <c r="F45" s="566"/>
      <c r="G45" s="464" t="str">
        <f>IF(ISBLANK(C45), List!$D$1, IF(C45&lt;&gt;"", List!$F$2, ""))</f>
        <v>*Required for processing</v>
      </c>
      <c r="H45" s="465"/>
    </row>
    <row r="46" spans="1:9" s="67" customFormat="1" ht="6.75" customHeight="1" thickBot="1">
      <c r="A46" s="164"/>
      <c r="B46" s="401"/>
      <c r="C46" s="400"/>
      <c r="D46" s="400"/>
      <c r="E46" s="400"/>
      <c r="F46" s="402"/>
      <c r="G46" s="403"/>
      <c r="H46" s="166"/>
    </row>
    <row r="47" spans="1:9" s="67" customFormat="1" ht="47.25" customHeight="1" thickBot="1">
      <c r="A47" s="466" t="s">
        <v>506</v>
      </c>
      <c r="B47" s="467"/>
      <c r="C47" s="471"/>
      <c r="D47" s="472"/>
      <c r="E47" s="472"/>
      <c r="F47" s="473"/>
      <c r="G47" s="464" t="str">
        <f>IF(ISBLANK(C47), List!$D$1, IF(C47&lt;&gt;"", List!$F$2, ""))</f>
        <v>*Required for processing</v>
      </c>
      <c r="H47" s="465"/>
    </row>
    <row r="48" spans="1:9" s="67" customFormat="1" ht="4.5" customHeight="1">
      <c r="A48" s="164"/>
      <c r="B48" s="401"/>
      <c r="C48" s="400"/>
      <c r="D48" s="400"/>
      <c r="E48" s="400"/>
      <c r="F48" s="402"/>
      <c r="G48" s="402"/>
      <c r="H48" s="165"/>
    </row>
    <row r="49" spans="1:9" s="67" customFormat="1" ht="51" customHeight="1" thickBot="1">
      <c r="A49" s="479" t="s">
        <v>594</v>
      </c>
      <c r="B49" s="480"/>
      <c r="C49" s="480"/>
      <c r="D49" s="480"/>
      <c r="E49" s="480"/>
      <c r="F49" s="480"/>
      <c r="G49" s="480"/>
      <c r="H49" s="481"/>
    </row>
    <row r="50" spans="1:9" s="67" customFormat="1" ht="38.25" customHeight="1" thickBot="1">
      <c r="A50" s="466" t="s">
        <v>554</v>
      </c>
      <c r="B50" s="467"/>
      <c r="C50" s="458" t="s">
        <v>4</v>
      </c>
      <c r="D50" s="459"/>
      <c r="E50" s="460"/>
      <c r="F50" s="464" t="str">
        <f>IF($C50=List!$D$168, List!$D$1,
    IF(OR($C50=List!$D$171, $C50=List!$D$172, $C50=List!$D$170), List!$C$2,
        IF($C50=List!$D$169, List!$F$2, "")
    )
)</f>
        <v>*Required for processing</v>
      </c>
      <c r="G50" s="474"/>
      <c r="H50" s="465"/>
    </row>
    <row r="51" spans="1:9" s="67" customFormat="1" ht="9" customHeight="1" thickBot="1">
      <c r="A51" s="257"/>
      <c r="B51" s="252"/>
      <c r="C51" s="252"/>
      <c r="D51" s="252"/>
      <c r="E51" s="252"/>
      <c r="F51" s="252"/>
      <c r="G51" s="252"/>
      <c r="H51" s="258"/>
    </row>
    <row r="52" spans="1:9" s="67" customFormat="1" ht="78" customHeight="1" thickBot="1">
      <c r="A52" s="477" t="s">
        <v>555</v>
      </c>
      <c r="B52" s="478"/>
      <c r="C52" s="461" t="s">
        <v>4</v>
      </c>
      <c r="D52" s="462"/>
      <c r="E52" s="463"/>
      <c r="F52" s="407" t="str">
        <f>IF(C52="Select from dropdown list", List!$D$1,
    IF(C52="Yes", List!$F$2,
        IF(C52="Guest lecturers are not eligible for expense reimbursement", List!$F$2,
            IF(C52="No", List!$G$2, ""))))</f>
        <v>*Required for processing</v>
      </c>
      <c r="G52" s="474" t="str">
        <f>IF(F52="Select from dropdown list", List!$D$1, IF(F52="Yes", List!$F$2, IF(F52="No", List!$G$2, "")))</f>
        <v/>
      </c>
      <c r="H52" s="465"/>
    </row>
    <row r="53" spans="1:9" s="67" customFormat="1" ht="14.25" customHeight="1" thickBot="1">
      <c r="A53" s="257"/>
      <c r="B53" s="252"/>
      <c r="C53" s="252"/>
      <c r="D53" s="252"/>
      <c r="E53" s="252"/>
      <c r="F53" s="252"/>
      <c r="G53" s="252"/>
      <c r="H53" s="258"/>
    </row>
    <row r="54" spans="1:9" s="139" customFormat="1" ht="67.5" customHeight="1" thickBot="1">
      <c r="A54" s="475" t="s">
        <v>553</v>
      </c>
      <c r="B54" s="476"/>
      <c r="C54" s="461" t="s">
        <v>4</v>
      </c>
      <c r="D54" s="462"/>
      <c r="E54" s="463"/>
      <c r="F54" s="264" t="str">
        <f>IF(C54="Select from dropdown list", List!$D$1, IF(C54="Yes", List!$F$2, IF(C54="No", List!$G$2, "")))</f>
        <v>*Required for processing</v>
      </c>
      <c r="G54" s="408"/>
      <c r="H54" s="260"/>
    </row>
    <row r="55" spans="1:9" s="139" customFormat="1" ht="12" customHeight="1" thickBot="1">
      <c r="A55" s="256"/>
      <c r="B55" s="406"/>
      <c r="C55" s="409"/>
      <c r="D55" s="409"/>
      <c r="E55" s="409"/>
      <c r="F55" s="259"/>
      <c r="G55" s="403"/>
      <c r="H55" s="166"/>
    </row>
    <row r="56" spans="1:9" s="139" customFormat="1" ht="51.75" customHeight="1" thickBot="1">
      <c r="A56" s="475" t="s">
        <v>556</v>
      </c>
      <c r="B56" s="476"/>
      <c r="C56" s="461" t="s">
        <v>4</v>
      </c>
      <c r="D56" s="462"/>
      <c r="E56" s="463"/>
      <c r="F56" s="407" t="str">
        <f>IF(C56="Select from dropdown list", List!$D$1, IF(C56="Yes", List!$F$2, IF(C56="No", List!$G$2, "")))</f>
        <v>*Required for processing</v>
      </c>
      <c r="G56" s="408"/>
      <c r="H56" s="260"/>
    </row>
    <row r="57" spans="1:9" s="207" customFormat="1" ht="15" customHeight="1" thickBot="1">
      <c r="A57" s="261"/>
      <c r="B57" s="262"/>
      <c r="C57" s="262"/>
      <c r="D57" s="262"/>
      <c r="E57" s="262"/>
      <c r="F57" s="262"/>
      <c r="G57" s="262"/>
      <c r="H57" s="263"/>
    </row>
    <row r="58" spans="1:9" s="67" customFormat="1" ht="9.75" customHeight="1" thickBot="1">
      <c r="A58" s="410"/>
      <c r="B58" s="72"/>
      <c r="C58" s="72"/>
      <c r="D58" s="72"/>
      <c r="E58" s="72"/>
      <c r="F58" s="72"/>
      <c r="G58" s="72"/>
      <c r="H58" s="411"/>
    </row>
    <row r="59" spans="1:9" ht="27" customHeight="1" thickBot="1">
      <c r="A59" s="482" t="str">
        <f>List!D37</f>
        <v>Step 2: Guest Lecturer / Subject Specialist, please answer below questions to determine the correct payment process</v>
      </c>
      <c r="B59" s="483"/>
      <c r="C59" s="483"/>
      <c r="D59" s="483"/>
      <c r="E59" s="483"/>
      <c r="F59" s="483"/>
      <c r="G59" s="483"/>
      <c r="H59" s="266" t="s">
        <v>385</v>
      </c>
    </row>
    <row r="60" spans="1:9" s="210" customFormat="1" ht="18" customHeight="1" thickBot="1">
      <c r="A60" s="652" t="str">
        <f>List!D38</f>
        <v>Questions to determine the correct payment process for your claim</v>
      </c>
      <c r="B60" s="653"/>
      <c r="C60" s="653"/>
      <c r="D60" s="654" t="str">
        <f>List!D39</f>
        <v>Select the relevant answer for the questions in this section</v>
      </c>
      <c r="E60" s="654"/>
      <c r="F60" s="654"/>
      <c r="G60" s="208"/>
      <c r="H60" s="209"/>
    </row>
    <row r="61" spans="1:9" s="143" customFormat="1" ht="109.5" customHeight="1" thickBot="1">
      <c r="A61" s="466" t="str">
        <f>DropDownList!B2</f>
        <v>Q.1. To determine the correct payment process please select which option best describes your work?*</v>
      </c>
      <c r="B61" s="467"/>
      <c r="C61" s="467"/>
      <c r="D61" s="468" t="s">
        <v>571</v>
      </c>
      <c r="E61" s="469"/>
      <c r="F61" s="470"/>
      <c r="G61" s="395" t="str">
        <f>IF($D61=DropDownList!$B$3, DropDownList!$I$2,
    IF(OR($D61=DropDownList!$B$4, $D61=DropDownList!$B$5, $D61=DropDownList!$J$2), DropDownList!$J$2,
        IF($D61=DropDownList!$B$6, DropDownList!$K$2, "")
    )
)</f>
        <v>*Required for processing</v>
      </c>
      <c r="H61" s="424" t="str">
        <f>IF($D$61=DropDownList!B6, HYPERLINK("https://www.universityofgalway.ie/human-resources/duringemployment/policiesandproceduresforms/", "Review the University of Galway HR Policies outlined in QA106"), IF($D$61=DropDownList!B4, HYPERLINK("https://www.universityofgalway.ie/payroll/externalexaminersprogrammereviewerssubjectspecialists/subjectspecialists", "Read about SUBJECT SPECIALISTS"), IF($D$61=DropDownList!B5, HYPERLINK("https://www.universityofgalway.ie/payroll/payrollinformation/guestlecturerspeaker/", "Read about GUEST LECTURER"), "")))</f>
        <v/>
      </c>
      <c r="I61" s="176"/>
    </row>
    <row r="62" spans="1:9" s="143" customFormat="1" ht="4.5" customHeight="1" thickBot="1">
      <c r="A62" s="167"/>
      <c r="B62" s="182"/>
      <c r="C62" s="182"/>
      <c r="D62" s="182"/>
      <c r="E62" s="396"/>
      <c r="F62" s="396"/>
      <c r="G62" s="396"/>
      <c r="H62" s="168"/>
    </row>
    <row r="63" spans="1:9" s="143" customFormat="1" ht="32.25" customHeight="1" thickBot="1">
      <c r="A63" s="466" t="str">
        <f>DropDownList!B10</f>
        <v>Q.2.Did you carry out other work at the University of Galway during the same period this lecture took place?*</v>
      </c>
      <c r="B63" s="467"/>
      <c r="C63" s="467"/>
      <c r="D63" s="468" t="s">
        <v>571</v>
      </c>
      <c r="E63" s="469"/>
      <c r="F63" s="470"/>
      <c r="G63" s="464" t="str">
        <f>IF($D63=DropDownList!$C$11, DropDownList!$I$2,
    IF(OR($D63=DropDownList!$C$13, $D63=DropDownList!$J$2), DropDownList!$J$2, "")
)</f>
        <v>*Required for processing</v>
      </c>
      <c r="H63" s="465"/>
    </row>
    <row r="64" spans="1:9" s="143" customFormat="1" ht="7.5" customHeight="1" thickBot="1">
      <c r="A64" s="175"/>
      <c r="B64" s="412"/>
      <c r="C64" s="412"/>
      <c r="D64" s="183"/>
      <c r="E64" s="183"/>
      <c r="F64" s="183"/>
      <c r="G64" s="396"/>
      <c r="H64" s="168"/>
    </row>
    <row r="65" spans="1:8" s="68" customFormat="1" ht="30.75" customHeight="1" thickBot="1">
      <c r="A65" s="466" t="str">
        <f>DropDownList!B15</f>
        <v>Q.3. Are you a resident of the Republic of Ireland for Tax purposes? *</v>
      </c>
      <c r="B65" s="467"/>
      <c r="C65" s="467"/>
      <c r="D65" s="639" t="s">
        <v>571</v>
      </c>
      <c r="E65" s="640"/>
      <c r="F65" s="641"/>
      <c r="G65" s="474" t="str">
        <f>IF($D65=DropDownList!$C$16, DropDownList!$I$2,
    IF(OR($D65=DropDownList!$C$17, $D65=DropDownList!$C$18), DropDownList!$J$2,
    )
)</f>
        <v>*Required for processing</v>
      </c>
      <c r="H65" s="465"/>
    </row>
    <row r="66" spans="1:8" s="68" customFormat="1" ht="21" customHeight="1">
      <c r="A66" s="523" t="str">
        <f>List!D42</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c r="B66" s="524"/>
      <c r="C66" s="524"/>
      <c r="D66" s="524"/>
      <c r="E66" s="524"/>
      <c r="F66" s="524"/>
      <c r="G66" s="524"/>
      <c r="H66" s="525"/>
    </row>
    <row r="67" spans="1:8" s="68" customFormat="1" ht="5.25" customHeight="1" thickBot="1">
      <c r="A67" s="212"/>
      <c r="B67" s="413"/>
      <c r="C67" s="413"/>
      <c r="D67" s="413"/>
      <c r="E67" s="413"/>
      <c r="F67" s="413"/>
      <c r="G67" s="413"/>
      <c r="H67" s="213"/>
    </row>
    <row r="68" spans="1:8" s="144" customFormat="1" ht="33.75" customHeight="1" thickBot="1">
      <c r="A68" s="466" t="str">
        <f>DropDownList!B20</f>
        <v>Q.4. Did you travel to the Republic of Ireland to perform any work-related duties or tasks?*</v>
      </c>
      <c r="B68" s="467"/>
      <c r="C68" s="467"/>
      <c r="D68" s="639" t="s">
        <v>571</v>
      </c>
      <c r="E68" s="640"/>
      <c r="F68" s="641"/>
      <c r="G68" s="464" t="str">
        <f>IF($D68=DropDownList!$C$21, DropDownList!$I$2,
    IF(OR($D68=DropDownList!$C$22, $D68=DropDownList!$C$23, $D68="This question is not applicable"), DropDownList!$J$2, "")
)</f>
        <v>*Required for processing</v>
      </c>
      <c r="H68" s="465"/>
    </row>
    <row r="69" spans="1:8" s="144" customFormat="1" ht="6.75" customHeight="1" thickBot="1">
      <c r="A69" s="178"/>
      <c r="B69" s="414"/>
      <c r="C69" s="414"/>
      <c r="D69" s="414"/>
      <c r="E69" s="414"/>
      <c r="F69" s="414"/>
      <c r="G69" s="414"/>
      <c r="H69" s="179"/>
    </row>
    <row r="70" spans="1:8" s="145" customFormat="1" ht="33.75" customHeight="1" thickBot="1">
      <c r="A70" s="466" t="str">
        <f>DropDownList!B25</f>
        <v>Q.5. If you're not a tax resident of the Republic of Ireland, do you have an Irish PPS number?*</v>
      </c>
      <c r="B70" s="467"/>
      <c r="C70" s="467"/>
      <c r="D70" s="639" t="s">
        <v>571</v>
      </c>
      <c r="E70" s="640"/>
      <c r="F70" s="641"/>
      <c r="G70" s="464" t="str">
        <f>IF($D70=DropDownList!$C$26, DropDownList!$I$2,
    IF(OR($D70=DropDownList!$C$27, $D70=DropDownList!$C$28, $D70="This question is not applicable"), DropDownList!$J$2, "")
)</f>
        <v>*Required for processing</v>
      </c>
      <c r="H70" s="465"/>
    </row>
    <row r="71" spans="1:8" s="145" customFormat="1" ht="18" customHeight="1">
      <c r="A71" s="523" t="s">
        <v>391</v>
      </c>
      <c r="B71" s="524"/>
      <c r="C71" s="524"/>
      <c r="D71" s="524"/>
      <c r="E71" s="524"/>
      <c r="F71" s="524"/>
      <c r="G71" s="524"/>
      <c r="H71" s="525"/>
    </row>
    <row r="72" spans="1:8" s="145" customFormat="1" ht="6" customHeight="1" thickBot="1">
      <c r="A72" s="178"/>
      <c r="B72" s="414"/>
      <c r="C72" s="414"/>
      <c r="D72" s="414"/>
      <c r="E72" s="414"/>
      <c r="F72" s="414"/>
      <c r="G72" s="414"/>
      <c r="H72" s="179"/>
    </row>
    <row r="73" spans="1:8" ht="28.5" customHeight="1" thickBot="1">
      <c r="A73" s="466" t="str">
        <f>DropDownList!B30</f>
        <v>Q.6. Have you previously been paid via payroll at the University of Galway?*</v>
      </c>
      <c r="B73" s="467"/>
      <c r="C73" s="467"/>
      <c r="D73" s="639" t="s">
        <v>571</v>
      </c>
      <c r="E73" s="640"/>
      <c r="F73" s="641"/>
      <c r="G73" s="464" t="str">
        <f>IF($D73=DropDownList!$C$31, DropDownList!$I$2,
    IF(OR($D73=DropDownList!$C$32, $D73=DropDownList!$C$33), DropDownList!$J$2,
    )
)</f>
        <v>*Required for processing</v>
      </c>
      <c r="H73" s="465"/>
    </row>
    <row r="74" spans="1:8" ht="10.5" customHeight="1">
      <c r="A74" s="523" t="str">
        <f>List!D58</f>
        <v>Note: Up until Q2 of 2022, the institution now known as the University of Galway was referred to as the National University of Ireland Galway (NUIG)</v>
      </c>
      <c r="B74" s="524"/>
      <c r="C74" s="524"/>
      <c r="D74" s="524"/>
      <c r="E74" s="524"/>
      <c r="F74" s="524"/>
      <c r="G74" s="524"/>
      <c r="H74" s="525"/>
    </row>
    <row r="75" spans="1:8" ht="11.25" customHeight="1" thickBot="1">
      <c r="A75" s="714"/>
      <c r="B75" s="715"/>
      <c r="C75" s="715"/>
      <c r="D75" s="715"/>
      <c r="E75" s="715"/>
      <c r="F75" s="715"/>
      <c r="G75" s="715"/>
      <c r="H75" s="716"/>
    </row>
    <row r="76" spans="1:8" ht="30.75" customHeight="1" thickBot="1">
      <c r="A76" s="466" t="str">
        <f>DropDownList!B35</f>
        <v>Q.7. If YES to Q.6, please provide your unique University of Galway payroll ID number. This is essential for payment processing.*</v>
      </c>
      <c r="B76" s="467"/>
      <c r="C76" s="467"/>
      <c r="D76" s="694"/>
      <c r="E76" s="695"/>
      <c r="F76" s="696"/>
      <c r="G76" s="464" t="str">
        <f>IF(ISNUMBER($D76),DropDownList!$J$2,IF($D73=DropDownList!C32,DropDownList!$I$2,""))</f>
        <v/>
      </c>
      <c r="H76" s="465"/>
    </row>
    <row r="77" spans="1:8" ht="13.5" customHeight="1">
      <c r="A77" s="523" t="str">
        <f>List!D60</f>
        <v>Your six-digit payroll number can be found on bank transfers, or in communications from the HR team at casualsetups@universityofgalway.ie.</v>
      </c>
      <c r="B77" s="524"/>
      <c r="C77" s="524"/>
      <c r="D77" s="524"/>
      <c r="E77" s="524"/>
      <c r="F77" s="524"/>
      <c r="G77" s="524"/>
      <c r="H77" s="525"/>
    </row>
    <row r="78" spans="1:8" ht="9" customHeight="1" thickBot="1">
      <c r="A78" s="177"/>
      <c r="B78" s="415"/>
      <c r="C78" s="415"/>
      <c r="D78" s="415"/>
      <c r="E78" s="415"/>
      <c r="F78" s="415"/>
      <c r="G78" s="415"/>
      <c r="H78" s="180"/>
    </row>
    <row r="79" spans="1:8" ht="45.75" customHeight="1" thickBot="1">
      <c r="A79" s="466" t="str">
        <f>DropDownList!B39</f>
        <v>Q.8. If you answered YES to Q.6. and provided your Payroll ID (Q.7.), please confirm whether your personal details need to be updated since your last payment with Payroll.*</v>
      </c>
      <c r="B79" s="467"/>
      <c r="C79" s="467"/>
      <c r="D79" s="639" t="s">
        <v>571</v>
      </c>
      <c r="E79" s="640"/>
      <c r="F79" s="641"/>
      <c r="G79" s="474" t="str">
        <f>IF($D79=DropDownList!$B$40, DropDownList!$I$2,
    IF(OR($D79=DropDownList!$B$41, $D79=DropDownList!$B$42), DropDownList!$J$2,
    )
)</f>
        <v>*Required for processing</v>
      </c>
      <c r="H79" s="465"/>
    </row>
    <row r="80" spans="1:8" ht="19.5" customHeight="1" thickBot="1">
      <c r="A80" s="700" t="s">
        <v>518</v>
      </c>
      <c r="B80" s="701"/>
      <c r="C80" s="701"/>
      <c r="D80" s="701"/>
      <c r="E80" s="701"/>
      <c r="F80" s="701"/>
      <c r="G80" s="701"/>
      <c r="H80" s="416"/>
    </row>
    <row r="81" spans="1:9" ht="3" customHeight="1">
      <c r="A81" s="73"/>
      <c r="B81" s="73"/>
      <c r="C81" s="73"/>
      <c r="D81" s="73"/>
      <c r="E81" s="73"/>
      <c r="F81" s="73"/>
      <c r="G81" s="74"/>
    </row>
    <row r="82" spans="1:9" ht="52.5" customHeight="1">
      <c r="A82" s="558" t="str">
        <f>DropDownList!D48</f>
        <v>Please complete step 1 - 2 to determine the correct payment process (Accounts Payable or Payroll (Timesheets Bureau))</v>
      </c>
      <c r="B82" s="559"/>
      <c r="C82" s="559"/>
      <c r="D82" s="559"/>
      <c r="E82" s="559"/>
      <c r="F82" s="559"/>
      <c r="G82" s="559"/>
      <c r="H82" s="559"/>
    </row>
    <row r="83" spans="1:9" ht="5.25" customHeight="1">
      <c r="A83" s="64"/>
      <c r="B83" s="64"/>
      <c r="C83" s="64"/>
      <c r="D83" s="64"/>
      <c r="E83" s="64"/>
      <c r="F83" s="64"/>
      <c r="G83" s="64"/>
      <c r="H83" s="64"/>
    </row>
    <row r="84" spans="1:9" s="146" customFormat="1" ht="25.5" customHeight="1">
      <c r="A84" s="713" t="str">
        <f>List!D16</f>
        <v xml:space="preserve">PAYROLL AND ACCOUNTS PAYABLE PROCESSING OVERVIEW FOR GUEST LECTURER / SUBJECT SPECIALIST </v>
      </c>
      <c r="B84" s="713"/>
      <c r="C84" s="713"/>
      <c r="D84" s="713"/>
      <c r="E84" s="713"/>
      <c r="F84" s="713"/>
      <c r="G84" s="713"/>
      <c r="H84" s="211" t="s">
        <v>385</v>
      </c>
    </row>
    <row r="85" spans="1:9" s="147" customFormat="1" ht="12" customHeight="1">
      <c r="A85" s="528" t="str">
        <f>List!D17</f>
        <v>Payroll Office (Timesheets Bureau Team):</v>
      </c>
      <c r="B85" s="528"/>
      <c r="C85" s="528"/>
      <c r="D85" s="645"/>
      <c r="E85" s="528" t="str">
        <f>List!D19</f>
        <v>Accounts Payable:</v>
      </c>
      <c r="F85" s="528"/>
      <c r="G85" s="528"/>
      <c r="H85" s="528"/>
    </row>
    <row r="86" spans="1:9" s="147" customFormat="1" ht="123.75" customHeight="1">
      <c r="A86" s="529" t="str">
        <f>List!D18</f>
        <v>Responsible for processing claims for Guest Lecturer / Subject Specialist who:
• Travel to Ireland for work duties, or
• Are Irish tax residents and possess a PPS number.
Payments made to these individuals are subject to taxation, and only Subject Specialists are eligible to claim expenses according to QA302_3_4 Sustainable Travel Policy.
Furthermore, individuals may be able to offset any taxes deducted on these claims against their overall tax liability in their country of tax residence.</v>
      </c>
      <c r="B86" s="529"/>
      <c r="C86" s="529"/>
      <c r="D86" s="645"/>
      <c r="E86" s="530" t="str">
        <f>List!D20</f>
        <v>Responsible for processing claims for Guest Lecturer / Subject Specialist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c r="F86" s="530"/>
      <c r="G86" s="530"/>
      <c r="H86" s="530"/>
    </row>
    <row r="87" spans="1:9" ht="4.5" customHeight="1" thickBot="1">
      <c r="A87" s="64"/>
      <c r="B87" s="64"/>
      <c r="C87" s="64"/>
      <c r="D87" s="64"/>
      <c r="E87" s="64"/>
      <c r="F87" s="64"/>
      <c r="G87" s="64"/>
    </row>
    <row r="88" spans="1:9" s="144" customFormat="1" ht="23.25" customHeight="1" thickBot="1">
      <c r="A88" s="482" t="str">
        <f>List!D72</f>
        <v>Step 3: Guest Lecturer / Subject Specialist, please enter accurate personal and banking information below</v>
      </c>
      <c r="B88" s="483"/>
      <c r="C88" s="483"/>
      <c r="D88" s="483"/>
      <c r="E88" s="483"/>
      <c r="F88" s="483"/>
      <c r="G88" s="483"/>
      <c r="H88" s="266" t="s">
        <v>385</v>
      </c>
      <c r="I88" s="267"/>
    </row>
    <row r="89" spans="1:9" s="144" customFormat="1" ht="38.25" customHeight="1" thickBot="1">
      <c r="A89" s="642" t="str">
        <f>List!D74</f>
        <v>If you're receiving payment via Accounts Payable or if this is your first setup by the University of Galway HR department, please complete step 3 in its entirety. 
Step 3 includes submitting all required information for payment processing.</v>
      </c>
      <c r="B89" s="643"/>
      <c r="C89" s="643"/>
      <c r="D89" s="643"/>
      <c r="E89" s="643"/>
      <c r="F89" s="643"/>
      <c r="G89" s="643"/>
      <c r="H89" s="644"/>
    </row>
    <row r="90" spans="1:9" s="144" customFormat="1" ht="27.75" customHeight="1">
      <c r="A90" s="688" t="str">
        <f>List!D73</f>
        <v>All fields must be completed where applicable before submission.  Incomplete forms will be returned which will delay payment.</v>
      </c>
      <c r="B90" s="689"/>
      <c r="C90" s="689"/>
      <c r="D90" s="689"/>
      <c r="E90" s="689"/>
      <c r="F90" s="689"/>
      <c r="G90" s="689"/>
      <c r="H90" s="690"/>
    </row>
    <row r="91" spans="1:9" ht="21.75" customHeight="1" thickBot="1">
      <c r="A91" s="526" t="str">
        <f>List!D81</f>
        <v>PERSONAL DETAILS*</v>
      </c>
      <c r="B91" s="527"/>
      <c r="C91" s="527"/>
      <c r="D91" s="268"/>
      <c r="E91" s="268"/>
      <c r="F91" s="268"/>
      <c r="G91" s="268"/>
      <c r="H91" s="224"/>
    </row>
    <row r="92" spans="1:9" s="146" customFormat="1" ht="26.25" customHeight="1" thickBot="1">
      <c r="A92" s="164" t="str">
        <f>List!D177</f>
        <v>Guest Lecturer / Subject Specialist Name*</v>
      </c>
      <c r="B92" s="567" t="str">
        <f>IF(C39="","",C39)</f>
        <v/>
      </c>
      <c r="C92" s="568"/>
      <c r="D92" s="568"/>
      <c r="E92" s="569"/>
      <c r="F92" s="523" t="s">
        <v>109</v>
      </c>
      <c r="G92" s="524"/>
      <c r="H92" s="223"/>
    </row>
    <row r="93" spans="1:9" s="146" customFormat="1" ht="3" customHeight="1" thickBot="1">
      <c r="A93" s="219"/>
      <c r="B93" s="271"/>
      <c r="C93" s="271"/>
      <c r="D93" s="268"/>
      <c r="E93" s="272"/>
      <c r="F93" s="271"/>
      <c r="G93" s="271"/>
      <c r="H93" s="224"/>
    </row>
    <row r="94" spans="1:9" s="148" customFormat="1" ht="31.5" customHeight="1" thickBot="1">
      <c r="A94" s="164" t="str">
        <f>List!D84</f>
        <v>Date of Birth*</v>
      </c>
      <c r="B94" s="595"/>
      <c r="C94" s="596"/>
      <c r="D94" s="273" t="str">
        <f>IF(ISBLANK(B94), List!$D$2, IF(B94&lt;&gt;"", List!$F$2, ""))</f>
        <v>*Required for payroll processing</v>
      </c>
      <c r="E94" s="274" t="str">
        <f>List!D86</f>
        <v>Nationality*</v>
      </c>
      <c r="F94" s="542"/>
      <c r="G94" s="543"/>
      <c r="H94" s="225" t="str">
        <f>IF(ISBLANK(F94), List!$D$2, IF(F94&lt;&gt;"", List!$F$2, ""))</f>
        <v>*Required for payroll processing</v>
      </c>
    </row>
    <row r="95" spans="1:9" s="148" customFormat="1" ht="3" customHeight="1" thickBot="1">
      <c r="A95" s="219"/>
      <c r="B95" s="271"/>
      <c r="C95" s="271"/>
      <c r="D95" s="275"/>
      <c r="E95" s="276"/>
      <c r="F95" s="271"/>
      <c r="G95" s="271"/>
      <c r="H95" s="226"/>
    </row>
    <row r="96" spans="1:9" s="148" customFormat="1" ht="30.75" customHeight="1" thickBot="1">
      <c r="A96" s="164" t="str">
        <f>List!D87</f>
        <v>Home Address Line 1*</v>
      </c>
      <c r="B96" s="565"/>
      <c r="C96" s="566"/>
      <c r="D96" s="273" t="str">
        <f>IF(ISBLANK(B96), List!$D$1, IF(B96&lt;&gt;"", List!$F$2, ""))</f>
        <v>*Required for processing</v>
      </c>
      <c r="E96" s="274" t="str">
        <f>List!D90</f>
        <v>Eircode / Post Code*</v>
      </c>
      <c r="F96" s="565"/>
      <c r="G96" s="566"/>
      <c r="H96" s="225" t="str">
        <f>IF(ISBLANK(F96), List!$D$1, IF(F96&lt;&gt;"", List!$F$2, ""))</f>
        <v>*Required for processing</v>
      </c>
    </row>
    <row r="97" spans="1:8" s="148" customFormat="1" ht="2.25" customHeight="1" thickBot="1">
      <c r="A97" s="219"/>
      <c r="B97" s="271"/>
      <c r="C97" s="271"/>
      <c r="D97" s="273"/>
      <c r="E97" s="276"/>
      <c r="F97" s="271"/>
      <c r="G97" s="271"/>
      <c r="H97" s="225"/>
    </row>
    <row r="98" spans="1:8" s="148" customFormat="1" ht="31.5" customHeight="1" thickBot="1">
      <c r="A98" s="164" t="str">
        <f>List!D88</f>
        <v>Home Address Line 2*</v>
      </c>
      <c r="B98" s="565"/>
      <c r="C98" s="566"/>
      <c r="D98" s="273" t="str">
        <f>IF(ISBLANK(B98), List!$D$1, IF(B98&lt;&gt;"", List!$F$2, ""))</f>
        <v>*Required for processing</v>
      </c>
      <c r="E98" s="274" t="str">
        <f>List!D91</f>
        <v>Country*</v>
      </c>
      <c r="F98" s="542"/>
      <c r="G98" s="543"/>
      <c r="H98" s="225" t="str">
        <f>IF(ISBLANK(F98), List!$D$1, IF(F98&lt;&gt;"", List!$F$2, ""))</f>
        <v>*Required for processing</v>
      </c>
    </row>
    <row r="99" spans="1:8" s="148" customFormat="1" ht="2.25" customHeight="1" thickBot="1">
      <c r="A99" s="219"/>
      <c r="B99" s="271"/>
      <c r="C99" s="271"/>
      <c r="D99" s="273"/>
      <c r="E99" s="276"/>
      <c r="F99" s="268"/>
      <c r="G99" s="268"/>
      <c r="H99" s="225"/>
    </row>
    <row r="100" spans="1:8" s="149" customFormat="1" ht="28.5" customHeight="1" thickBot="1">
      <c r="A100" s="164" t="str">
        <f>List!D92</f>
        <v>Phone Number*</v>
      </c>
      <c r="B100" s="597"/>
      <c r="C100" s="598"/>
      <c r="D100" s="273" t="str">
        <f>IF(ISBLANK(B100), List!$D$1, IF(B100&lt;&gt;"", List!$F$2, ""))</f>
        <v>*Required for processing</v>
      </c>
      <c r="E100" s="274" t="str">
        <f>List!D93</f>
        <v>Personal Email Address*</v>
      </c>
      <c r="F100" s="603"/>
      <c r="G100" s="604"/>
      <c r="H100" s="225" t="str">
        <f>IF(ISBLANK(F100), List!$D$1, IF(F100&lt;&gt;"", List!$F$2, ""))</f>
        <v>*Required for processing</v>
      </c>
    </row>
    <row r="101" spans="1:8" s="149" customFormat="1" ht="3.75" customHeight="1" thickBot="1">
      <c r="A101" s="220"/>
      <c r="B101" s="268"/>
      <c r="C101" s="268"/>
      <c r="D101" s="273"/>
      <c r="E101" s="276"/>
      <c r="F101" s="268"/>
      <c r="G101" s="268"/>
      <c r="H101" s="225"/>
    </row>
    <row r="102" spans="1:8" s="149" customFormat="1" ht="28.5" customHeight="1" thickBot="1">
      <c r="A102" s="164" t="str">
        <f>List!D94</f>
        <v>Gender*</v>
      </c>
      <c r="B102" s="597" t="s">
        <v>4</v>
      </c>
      <c r="C102" s="598"/>
      <c r="D102" s="273" t="str">
        <f>IF($B102=List!D95, List!$D$2, IF(OR($B102=List!D96, $B102=List!D97, $B102=List!D98), List!$F$2, ""))</f>
        <v>*Required for payroll processing</v>
      </c>
      <c r="E102" s="276"/>
      <c r="F102" s="268"/>
      <c r="G102" s="268"/>
      <c r="H102" s="225"/>
    </row>
    <row r="103" spans="1:8" s="146" customFormat="1" ht="5.25" customHeight="1">
      <c r="A103" s="221"/>
      <c r="B103" s="268"/>
      <c r="C103" s="268"/>
      <c r="D103" s="268"/>
      <c r="E103" s="268"/>
      <c r="F103" s="268"/>
      <c r="G103" s="268"/>
      <c r="H103" s="224"/>
    </row>
    <row r="104" spans="1:8" s="146" customFormat="1" ht="26.25" customHeight="1" thickBot="1">
      <c r="A104" s="222" t="str">
        <f>List!D99</f>
        <v>IRISH TAX DETAILS*</v>
      </c>
      <c r="B104" s="605" t="s">
        <v>111</v>
      </c>
      <c r="C104" s="605"/>
      <c r="D104" s="227" t="s">
        <v>528</v>
      </c>
      <c r="E104" s="227" t="s">
        <v>110</v>
      </c>
      <c r="F104" s="268"/>
      <c r="G104" s="268"/>
      <c r="H104" s="224"/>
    </row>
    <row r="105" spans="1:8" s="146" customFormat="1" ht="29.25" customHeight="1" thickBot="1">
      <c r="A105" s="164" t="str">
        <f>List!D101</f>
        <v>PPS Number*</v>
      </c>
      <c r="B105" s="565"/>
      <c r="C105" s="566"/>
      <c r="D105" s="273" t="str">
        <f>IF(ISBLANK(B105), List!$D$3, IF(B105&lt;&gt;"", List!$F$2, ""))</f>
        <v>*Advice for payroll processing</v>
      </c>
      <c r="E105" s="274" t="str">
        <f>List!D103</f>
        <v>PRSI Class*</v>
      </c>
      <c r="F105" s="599" t="s">
        <v>4</v>
      </c>
      <c r="G105" s="600" t="s">
        <v>4</v>
      </c>
      <c r="H105" s="225" t="str">
        <f>IF($F105=Sheet1!C39, List!$D$2, IF(OR($F105=Sheet1!C40, $F105=Sheet1!C41, $F105=Sheet1!C42), List!$F$2, ""))</f>
        <v>*Required for payroll processing</v>
      </c>
    </row>
    <row r="106" spans="1:8" s="146" customFormat="1" ht="25.5" customHeight="1">
      <c r="A106" s="649" t="s">
        <v>391</v>
      </c>
      <c r="B106" s="650"/>
      <c r="C106" s="650"/>
      <c r="D106" s="650"/>
      <c r="E106" s="648" t="s">
        <v>516</v>
      </c>
      <c r="F106" s="648"/>
      <c r="G106" s="646" t="str">
        <f>List!D104</f>
        <v>The different classes of Pay-Related Social Insurance (PRSI)</v>
      </c>
      <c r="H106" s="647"/>
    </row>
    <row r="107" spans="1:8" s="146" customFormat="1" ht="6.75" customHeight="1">
      <c r="A107" s="277"/>
      <c r="B107" s="228"/>
      <c r="C107" s="268"/>
      <c r="D107" s="268"/>
      <c r="E107" s="268"/>
      <c r="F107" s="268"/>
      <c r="G107" s="268"/>
      <c r="H107" s="224"/>
    </row>
    <row r="108" spans="1:8" s="146" customFormat="1" ht="20.25" customHeight="1">
      <c r="A108" s="222" t="str">
        <f>List!D105</f>
        <v>Bank Details*</v>
      </c>
      <c r="B108" s="275"/>
      <c r="C108" s="275"/>
      <c r="D108" s="275"/>
      <c r="E108" s="268"/>
      <c r="F108" s="268"/>
      <c r="G108" s="268"/>
      <c r="H108" s="224"/>
    </row>
    <row r="109" spans="1:8" s="146" customFormat="1" ht="38.25" customHeight="1" thickBot="1">
      <c r="A109" s="697" t="s">
        <v>607</v>
      </c>
      <c r="B109" s="698"/>
      <c r="C109" s="698"/>
      <c r="D109" s="698"/>
      <c r="E109" s="698"/>
      <c r="F109" s="698"/>
      <c r="G109" s="698"/>
      <c r="H109" s="699"/>
    </row>
    <row r="110" spans="1:8" s="146" customFormat="1" ht="32.25" customHeight="1" thickBot="1">
      <c r="A110" s="229" t="str">
        <f>List!D106</f>
        <v>Name of Account Holder*</v>
      </c>
      <c r="B110" s="702" t="str">
        <f>IF(C39="","",C39)</f>
        <v/>
      </c>
      <c r="C110" s="703"/>
      <c r="D110" s="523" t="s">
        <v>109</v>
      </c>
      <c r="E110" s="524"/>
      <c r="F110" s="651" t="s">
        <v>411</v>
      </c>
      <c r="G110" s="651"/>
      <c r="H110" s="230"/>
    </row>
    <row r="111" spans="1:8" s="146" customFormat="1" ht="27.75" customHeight="1">
      <c r="A111" s="531" t="s">
        <v>410</v>
      </c>
      <c r="B111" s="532"/>
      <c r="C111" s="532"/>
      <c r="D111" s="532"/>
      <c r="E111" s="476" t="str">
        <f>List!D108</f>
        <v>SEPA Payment Transfers: Ireland/ UK / EU</v>
      </c>
      <c r="F111" s="476"/>
      <c r="G111" s="476"/>
      <c r="H111" s="231"/>
    </row>
    <row r="112" spans="1:8" s="146" customFormat="1" ht="3.75" customHeight="1" thickBot="1">
      <c r="A112" s="563"/>
      <c r="B112" s="564"/>
      <c r="C112" s="278"/>
      <c r="D112" s="268"/>
      <c r="E112" s="268"/>
      <c r="F112" s="268"/>
      <c r="G112" s="268"/>
      <c r="H112" s="224"/>
    </row>
    <row r="113" spans="1:8" s="146" customFormat="1" ht="34.5" customHeight="1" thickBot="1">
      <c r="A113" s="229" t="str">
        <f>List!D109</f>
        <v>Bank Name*</v>
      </c>
      <c r="B113" s="565"/>
      <c r="C113" s="566"/>
      <c r="D113" s="273" t="str">
        <f>IF(ISBLANK(B113), List!$D$1, IF(B113&lt;&gt;"", List!$F$2, ""))</f>
        <v>*Required for processing</v>
      </c>
      <c r="E113" s="274" t="str">
        <f>List!D113</f>
        <v>IBAN*</v>
      </c>
      <c r="F113" s="538"/>
      <c r="G113" s="539"/>
      <c r="H113" s="225" t="str">
        <f>IF(ISBLANK(F113), List!$D$1, IF(F113&lt;&gt;"", List!$F$2, ""))</f>
        <v>*Required for processing</v>
      </c>
    </row>
    <row r="114" spans="1:8" s="146" customFormat="1" ht="2.25" customHeight="1" thickBot="1">
      <c r="A114" s="232"/>
      <c r="B114" s="279"/>
      <c r="C114" s="279"/>
      <c r="D114" s="182"/>
      <c r="E114" s="276"/>
      <c r="F114" s="278"/>
      <c r="G114" s="278"/>
      <c r="H114" s="225"/>
    </row>
    <row r="115" spans="1:8" s="146" customFormat="1" ht="31.5" customHeight="1" thickBot="1">
      <c r="A115" s="229" t="str">
        <f>List!D110</f>
        <v>Bank Address line 1*</v>
      </c>
      <c r="B115" s="565"/>
      <c r="C115" s="566"/>
      <c r="D115" s="273" t="str">
        <f>IF(ISBLANK(B115), List!$D$1, IF(B115&lt;&gt;"", List!$F$2, ""))</f>
        <v>*Required for processing</v>
      </c>
      <c r="E115" s="274" t="s">
        <v>531</v>
      </c>
      <c r="F115" s="538"/>
      <c r="G115" s="539"/>
      <c r="H115" s="225" t="str">
        <f>IF(ISBLANK(F115), List!$D$1, IF(F115&lt;&gt;"", List!$F$2, ""))</f>
        <v>*Required for processing</v>
      </c>
    </row>
    <row r="116" spans="1:8" s="146" customFormat="1" ht="2.25" customHeight="1" thickBot="1">
      <c r="A116" s="232"/>
      <c r="B116" s="279"/>
      <c r="C116" s="279"/>
      <c r="D116" s="268"/>
      <c r="E116" s="276"/>
      <c r="F116" s="280"/>
      <c r="G116" s="280"/>
      <c r="H116" s="224"/>
    </row>
    <row r="117" spans="1:8" s="146" customFormat="1" ht="30.75" customHeight="1" thickBot="1">
      <c r="A117" s="229" t="str">
        <f>List!D111</f>
        <v>Bank Address line 2*</v>
      </c>
      <c r="B117" s="565"/>
      <c r="C117" s="566"/>
      <c r="D117" s="273" t="str">
        <f>IF(ISBLANK(B117), List!$D$1, IF(B117&lt;&gt;"", List!$F$2, ""))</f>
        <v>*Required for processing</v>
      </c>
      <c r="E117" s="274" t="str">
        <f>List!D117</f>
        <v>Bank Account No.*</v>
      </c>
      <c r="F117" s="538"/>
      <c r="G117" s="539"/>
      <c r="H117" s="224"/>
    </row>
    <row r="118" spans="1:8" s="146" customFormat="1" ht="2.25" customHeight="1" thickBot="1">
      <c r="A118" s="232"/>
      <c r="B118" s="279"/>
      <c r="C118" s="279"/>
      <c r="D118" s="268"/>
      <c r="E118" s="276"/>
      <c r="F118" s="268"/>
      <c r="G118" s="268"/>
      <c r="H118" s="224"/>
    </row>
    <row r="119" spans="1:8" s="146" customFormat="1" ht="33.75" customHeight="1" thickBot="1">
      <c r="A119" s="229" t="str">
        <f>List!D112</f>
        <v>Bank City*</v>
      </c>
      <c r="B119" s="565"/>
      <c r="C119" s="566"/>
      <c r="D119" s="273" t="str">
        <f>IF(ISBLANK(B119), List!$D$1, IF(B119&lt;&gt;"", List!$F$2, ""))</f>
        <v>*Required for processing</v>
      </c>
      <c r="E119" s="274" t="str">
        <f>List!D118</f>
        <v>Bank Sort Code No.*</v>
      </c>
      <c r="F119" s="538"/>
      <c r="G119" s="539"/>
      <c r="H119" s="224"/>
    </row>
    <row r="120" spans="1:8" s="146" customFormat="1" ht="6" customHeight="1">
      <c r="A120" s="233"/>
      <c r="B120" s="278"/>
      <c r="C120" s="278"/>
      <c r="D120" s="268"/>
      <c r="E120" s="278"/>
      <c r="F120" s="268"/>
      <c r="G120" s="268"/>
      <c r="H120" s="224"/>
    </row>
    <row r="121" spans="1:8" s="150" customFormat="1" ht="26.25" customHeight="1">
      <c r="A121" s="560" t="str">
        <f>List!D120</f>
        <v>For all other worldwide payments (Outside EU)</v>
      </c>
      <c r="B121" s="561"/>
      <c r="C121" s="561"/>
      <c r="D121" s="561"/>
      <c r="E121" s="561"/>
      <c r="F121" s="561"/>
      <c r="G121" s="561"/>
      <c r="H121" s="562"/>
    </row>
    <row r="122" spans="1:8" s="149" customFormat="1" ht="19.5" customHeight="1" thickBot="1">
      <c r="A122" s="533" t="s">
        <v>412</v>
      </c>
      <c r="B122" s="534"/>
      <c r="C122" s="534"/>
      <c r="D122" s="534"/>
      <c r="E122" s="534"/>
      <c r="F122" s="534"/>
      <c r="G122" s="534"/>
      <c r="H122" s="535"/>
    </row>
    <row r="123" spans="1:8" s="146" customFormat="1" ht="29.25" customHeight="1" thickBot="1">
      <c r="A123" s="540" t="str">
        <f>List!D121</f>
        <v>I Confirm Bank Accepts International Transfers*</v>
      </c>
      <c r="B123" s="541"/>
      <c r="C123" s="234" t="s">
        <v>4</v>
      </c>
      <c r="D123" s="281"/>
      <c r="E123" s="282" t="str">
        <f>List!D125</f>
        <v>Bank Account No.*</v>
      </c>
      <c r="F123" s="542"/>
      <c r="G123" s="543"/>
      <c r="H123" s="235"/>
    </row>
    <row r="124" spans="1:8" s="146" customFormat="1" ht="4.5" customHeight="1" thickBot="1">
      <c r="A124" s="601"/>
      <c r="B124" s="602"/>
      <c r="C124" s="602"/>
      <c r="D124" s="602"/>
      <c r="E124" s="283"/>
      <c r="F124" s="281"/>
      <c r="G124" s="281"/>
      <c r="H124" s="235"/>
    </row>
    <row r="125" spans="1:8" s="146" customFormat="1" ht="30.75" customHeight="1" thickBot="1">
      <c r="A125" s="236" t="str">
        <f>List!D126</f>
        <v>Bank Routing Number*</v>
      </c>
      <c r="B125" s="542"/>
      <c r="C125" s="543"/>
      <c r="D125" s="284"/>
      <c r="E125" s="282" t="s">
        <v>531</v>
      </c>
      <c r="F125" s="542"/>
      <c r="G125" s="543"/>
      <c r="H125" s="235"/>
    </row>
    <row r="126" spans="1:8" s="146" customFormat="1" ht="4.5" customHeight="1" thickBot="1">
      <c r="A126" s="237"/>
      <c r="B126" s="238"/>
      <c r="C126" s="238"/>
      <c r="D126" s="239"/>
      <c r="E126" s="238"/>
      <c r="F126" s="239"/>
      <c r="G126" s="239"/>
      <c r="H126" s="240"/>
    </row>
    <row r="127" spans="1:8" s="146" customFormat="1" ht="6" customHeight="1" thickBot="1">
      <c r="A127" s="76"/>
      <c r="B127" s="77"/>
      <c r="C127" s="78"/>
      <c r="D127" s="79"/>
      <c r="E127" s="80"/>
      <c r="F127" s="80"/>
      <c r="G127" s="80"/>
      <c r="H127" s="81"/>
    </row>
    <row r="128" spans="1:8" s="149" customFormat="1" ht="30.75" customHeight="1" thickBot="1">
      <c r="A128" s="482" t="str">
        <f>List!D181</f>
        <v>Step 4: Guest Lecturer / Subject Specialist Detail of Work Undertaken</v>
      </c>
      <c r="B128" s="483"/>
      <c r="C128" s="483"/>
      <c r="D128" s="483"/>
      <c r="E128" s="483"/>
      <c r="F128" s="483"/>
      <c r="G128" s="483"/>
      <c r="H128" s="266" t="s">
        <v>385</v>
      </c>
    </row>
    <row r="129" spans="1:8" ht="6" customHeight="1" thickBot="1">
      <c r="A129" s="241"/>
      <c r="B129" s="242"/>
      <c r="C129" s="242"/>
      <c r="D129" s="242"/>
      <c r="E129" s="242"/>
      <c r="F129" s="242"/>
      <c r="G129" s="242"/>
      <c r="H129" s="243"/>
    </row>
    <row r="130" spans="1:8" ht="39" customHeight="1" thickBot="1">
      <c r="A130" s="507" t="str">
        <f>List!D177</f>
        <v>Guest Lecturer / Subject Specialist Name*</v>
      </c>
      <c r="B130" s="508"/>
      <c r="C130" s="491" t="str">
        <f>IF(C39="","",C39)</f>
        <v/>
      </c>
      <c r="D130" s="492"/>
      <c r="E130" s="493"/>
      <c r="F130" s="524" t="s">
        <v>353</v>
      </c>
      <c r="G130" s="524"/>
      <c r="H130" s="525"/>
    </row>
    <row r="131" spans="1:8" ht="3.75" customHeight="1" thickBot="1">
      <c r="A131" s="246"/>
      <c r="B131" s="349"/>
      <c r="C131" s="182"/>
      <c r="D131" s="182"/>
      <c r="E131" s="182"/>
      <c r="F131" s="244"/>
      <c r="G131" s="244"/>
      <c r="H131" s="245"/>
    </row>
    <row r="132" spans="1:8" ht="33.75" customHeight="1" thickBot="1">
      <c r="A132" s="507" t="str">
        <f>List!D178</f>
        <v>Guest Lecturer / Subject Specialist Payroll ID Number*</v>
      </c>
      <c r="B132" s="508"/>
      <c r="C132" s="417" t="str">
        <f>IF(D76="","",D76)</f>
        <v/>
      </c>
      <c r="D132" s="524" t="s">
        <v>517</v>
      </c>
      <c r="E132" s="524"/>
      <c r="F132" s="524"/>
      <c r="G132" s="524"/>
      <c r="H132" s="525"/>
    </row>
    <row r="133" spans="1:8" ht="7.5" customHeight="1" thickBot="1">
      <c r="A133" s="220"/>
      <c r="B133" s="349"/>
      <c r="C133" s="350"/>
      <c r="D133" s="350"/>
      <c r="E133" s="350"/>
      <c r="F133" s="350"/>
      <c r="G133" s="350"/>
      <c r="H133" s="214"/>
    </row>
    <row r="134" spans="1:8" ht="39" customHeight="1" thickBot="1">
      <c r="A134" s="576" t="s">
        <v>532</v>
      </c>
      <c r="B134" s="577"/>
      <c r="C134" s="706" t="s">
        <v>571</v>
      </c>
      <c r="D134" s="707"/>
      <c r="E134" s="707"/>
      <c r="F134" s="708"/>
      <c r="G134" s="474" t="str">
        <f>IF($C134=DropDownList!$C$70, DropDownList!$I$2,
    IF(OR($C134=DropDownList!$C$72, $C134=DropDownList!$C$71), DropDownList!$J$2,
IF($C134=DropDownList!$B$6, DropDownList!$K$2, "")
    )
)</f>
        <v>*Required for processing</v>
      </c>
      <c r="H134" s="465"/>
    </row>
    <row r="135" spans="1:8" ht="8.25" customHeight="1" thickBot="1">
      <c r="A135" s="247"/>
      <c r="B135" s="351"/>
      <c r="C135" s="352"/>
      <c r="D135" s="352"/>
      <c r="E135" s="352"/>
      <c r="F135" s="350"/>
      <c r="G135" s="350"/>
      <c r="H135" s="214"/>
    </row>
    <row r="136" spans="1:8" ht="33.75" customHeight="1" thickBot="1">
      <c r="A136" s="576" t="s">
        <v>533</v>
      </c>
      <c r="B136" s="577"/>
      <c r="C136" s="578"/>
      <c r="D136" s="579"/>
      <c r="E136" s="499" t="str">
        <f>IF(ISBLANK(C136),"*Please provide the Start Date of employment to proceed with the claim ","")</f>
        <v xml:space="preserve">*Please provide the Start Date of employment to proceed with the claim </v>
      </c>
      <c r="F136" s="499"/>
      <c r="G136" s="350"/>
      <c r="H136" s="214"/>
    </row>
    <row r="137" spans="1:8" ht="7.5" customHeight="1" thickBot="1">
      <c r="A137" s="220"/>
      <c r="B137" s="163"/>
      <c r="C137" s="353"/>
      <c r="D137" s="350"/>
      <c r="E137" s="350"/>
      <c r="F137" s="350"/>
      <c r="G137" s="350"/>
      <c r="H137" s="214"/>
    </row>
    <row r="138" spans="1:8" ht="33.75" customHeight="1" thickBot="1">
      <c r="A138" s="576" t="s">
        <v>534</v>
      </c>
      <c r="B138" s="577"/>
      <c r="C138" s="578"/>
      <c r="D138" s="579"/>
      <c r="E138" s="499" t="str">
        <f>IF(ISBLANK(C138),"*Please provide the End Date of employment to proceed with the claim ","")</f>
        <v xml:space="preserve">*Please provide the End Date of employment to proceed with the claim </v>
      </c>
      <c r="F138" s="499"/>
      <c r="G138" s="350"/>
      <c r="H138" s="214"/>
    </row>
    <row r="139" spans="1:8" ht="7.5" customHeight="1">
      <c r="A139" s="688"/>
      <c r="B139" s="689"/>
      <c r="C139" s="689"/>
      <c r="D139" s="689"/>
      <c r="E139" s="689"/>
      <c r="F139" s="689"/>
      <c r="G139" s="689"/>
      <c r="H139" s="690"/>
    </row>
    <row r="140" spans="1:8" ht="18.75" customHeight="1">
      <c r="A140" s="691" t="s">
        <v>573</v>
      </c>
      <c r="B140" s="692"/>
      <c r="C140" s="692"/>
      <c r="D140" s="692"/>
      <c r="E140" s="692"/>
      <c r="F140" s="692"/>
      <c r="G140" s="692"/>
      <c r="H140" s="693"/>
    </row>
    <row r="141" spans="1:8" ht="5.25" customHeight="1" thickBot="1">
      <c r="A141" s="376"/>
      <c r="B141" s="378"/>
      <c r="C141" s="378"/>
      <c r="D141" s="378"/>
      <c r="E141" s="378"/>
      <c r="F141" s="378"/>
      <c r="G141" s="378"/>
      <c r="H141" s="377"/>
    </row>
    <row r="142" spans="1:8" ht="45" customHeight="1" thickBot="1">
      <c r="A142" s="342" t="s">
        <v>569</v>
      </c>
      <c r="B142" s="343" t="s">
        <v>524</v>
      </c>
      <c r="C142" s="344"/>
      <c r="D142" s="345"/>
      <c r="E142" s="346"/>
      <c r="F142" s="347" t="s">
        <v>568</v>
      </c>
      <c r="G142" s="348" t="s">
        <v>523</v>
      </c>
      <c r="H142" s="270"/>
    </row>
    <row r="143" spans="1:8" ht="29.25" customHeight="1">
      <c r="A143" s="354" t="s">
        <v>525</v>
      </c>
      <c r="B143" s="503" t="s">
        <v>571</v>
      </c>
      <c r="C143" s="503"/>
      <c r="D143" s="503"/>
      <c r="E143" s="503"/>
      <c r="F143" s="341" t="str">
        <f>VLOOKUP(B143,DropDownList!$C$54:$F$60,4,0)</f>
        <v xml:space="preserve"> </v>
      </c>
      <c r="G143" s="374">
        <v>0</v>
      </c>
      <c r="H143" s="296" t="str">
        <f>IF(ISBLANK(A143),"Claim cannot be processed without date (dd/mmm/yy)","")</f>
        <v/>
      </c>
    </row>
    <row r="144" spans="1:8" ht="27.75" customHeight="1">
      <c r="A144" s="354" t="s">
        <v>525</v>
      </c>
      <c r="B144" s="504" t="s">
        <v>571</v>
      </c>
      <c r="C144" s="504"/>
      <c r="D144" s="504"/>
      <c r="E144" s="504"/>
      <c r="F144" s="289" t="str">
        <f>VLOOKUP(B144,DropDownList!$C$54:$F$60,4,0)</f>
        <v xml:space="preserve"> </v>
      </c>
      <c r="G144" s="374">
        <v>0</v>
      </c>
      <c r="H144" s="296" t="str">
        <f>IF(ISBLANK(A144),"Claim cannot be processed without date (dd/mmm/yy)","")</f>
        <v/>
      </c>
    </row>
    <row r="145" spans="1:8" ht="27.75" customHeight="1">
      <c r="A145" s="354" t="s">
        <v>525</v>
      </c>
      <c r="B145" s="504" t="s">
        <v>571</v>
      </c>
      <c r="C145" s="504"/>
      <c r="D145" s="504"/>
      <c r="E145" s="504"/>
      <c r="F145" s="289" t="str">
        <f>VLOOKUP(B145,DropDownList!$C$54:$F$60,4,0)</f>
        <v xml:space="preserve"> </v>
      </c>
      <c r="G145" s="374">
        <v>0</v>
      </c>
      <c r="H145" s="296" t="str">
        <f>IF(ISBLANK(A145),"Claim cannot be processed without date (dd/mmm/yy)","")</f>
        <v/>
      </c>
    </row>
    <row r="146" spans="1:8" ht="24" customHeight="1">
      <c r="A146" s="354" t="s">
        <v>525</v>
      </c>
      <c r="B146" s="504" t="s">
        <v>571</v>
      </c>
      <c r="C146" s="504"/>
      <c r="D146" s="504"/>
      <c r="E146" s="504"/>
      <c r="F146" s="289" t="str">
        <f>VLOOKUP(B146,DropDownList!$C$54:$F$60,4,0)</f>
        <v xml:space="preserve"> </v>
      </c>
      <c r="G146" s="374">
        <v>0</v>
      </c>
      <c r="H146" s="296" t="str">
        <f>IF(ISBLANK(A146),"Claim cannot be processed without date (dd/mmm/yy)","")</f>
        <v/>
      </c>
    </row>
    <row r="147" spans="1:8" ht="26.25" customHeight="1" thickBot="1">
      <c r="A147" s="358" t="s">
        <v>525</v>
      </c>
      <c r="B147" s="687" t="s">
        <v>571</v>
      </c>
      <c r="C147" s="687"/>
      <c r="D147" s="687"/>
      <c r="E147" s="687"/>
      <c r="F147" s="359" t="str">
        <f>VLOOKUP(B147,DropDownList!$C$54:$F$60,4,0)</f>
        <v xml:space="preserve"> </v>
      </c>
      <c r="G147" s="375">
        <v>0</v>
      </c>
      <c r="H147" s="296" t="str">
        <f>IF(ISBLANK(A147),"Claim cannot be processed without date (dd/mmm/yy)","")</f>
        <v/>
      </c>
    </row>
    <row r="148" spans="1:8" s="149" customFormat="1" ht="27.75" customHeight="1" thickBot="1">
      <c r="A148" s="611" t="s">
        <v>413</v>
      </c>
      <c r="B148" s="612"/>
      <c r="C148" s="612"/>
      <c r="D148" s="612"/>
      <c r="E148" s="612"/>
      <c r="F148" s="612"/>
      <c r="G148" s="360">
        <f>SUM(G143:G147)</f>
        <v>0</v>
      </c>
      <c r="H148" s="251"/>
    </row>
    <row r="149" spans="1:8" s="151" customFormat="1" ht="45.75" customHeight="1">
      <c r="A149" s="704" t="s">
        <v>117</v>
      </c>
      <c r="B149" s="705"/>
      <c r="C149" s="705"/>
      <c r="D149" s="705"/>
      <c r="E149" s="705"/>
      <c r="F149" s="705"/>
      <c r="G149" s="705"/>
      <c r="H149" s="251"/>
    </row>
    <row r="150" spans="1:8" s="151" customFormat="1" ht="18" customHeight="1" thickBot="1">
      <c r="A150" s="355"/>
      <c r="B150" s="356" t="s">
        <v>110</v>
      </c>
      <c r="C150" s="357" t="s">
        <v>118</v>
      </c>
      <c r="D150" s="606" t="s">
        <v>119</v>
      </c>
      <c r="E150" s="606"/>
      <c r="F150" s="490" t="s">
        <v>120</v>
      </c>
      <c r="G150" s="490"/>
      <c r="H150" s="340"/>
    </row>
    <row r="151" spans="1:8" s="151" customFormat="1" ht="5.25" customHeight="1">
      <c r="A151" s="215"/>
      <c r="B151" s="216"/>
      <c r="C151" s="217"/>
      <c r="D151" s="217"/>
      <c r="E151" s="217"/>
      <c r="F151" s="218"/>
      <c r="G151" s="218"/>
      <c r="H151" s="215"/>
    </row>
    <row r="152" spans="1:8" s="151" customFormat="1" ht="61.5" customHeight="1" thickBot="1">
      <c r="A152" s="489" t="str">
        <f>IF(AND(D61=DropDownList!$B$4, A82="Please ensure the details entered on this form are accurate to avoid any delay with your payment. 
This request will be paid by Payroll (Timesheets Bureau)"),
    "As Subject Specialists, you can claim expenses as your claim is processed by the Payroll Office (Timesheets Bureau)",
    IF(AND(D61=DropDownList!$B$4, A82="Please ensure the details entered on this form are accurate to avoid any delay with your payment. 
This request will be paid by Accounts Payable Office"),
        "You can't claim expenses as your claim is processed by Accounts Payable",
        IF(AND(D61=DropDownList!$B$5, A82="Please ensure the details entered on this form are accurate to avoid any delay with your payment. 
This request will be paid by Payroll (Timesheets Bureau)"),
            "As Guest Lecturer, you can't claim expenses",
            IF(AND(D61=DropDownList!$B$5, A82="Please ensure the details entered on this form are accurate to avoid any delay with your payment. 
This request will be paid by Accounts Payable Office"),
                "You can't claim expenses as your claim is processed by Accounts Payable",
                IF(D61=DropDownList!$B$6,
                    "Please do not proceed with this form. Contact us for further assistance",
                    "")
            )
        )
    )
)</f>
        <v/>
      </c>
      <c r="B152" s="489"/>
      <c r="C152" s="489"/>
      <c r="D152" s="489"/>
      <c r="E152" s="489"/>
      <c r="F152" s="489"/>
      <c r="G152" s="489"/>
      <c r="H152" s="489"/>
    </row>
    <row r="153" spans="1:8" s="151" customFormat="1" ht="50.25" customHeight="1" thickBot="1">
      <c r="A153" s="482" t="s">
        <v>543</v>
      </c>
      <c r="B153" s="483"/>
      <c r="C153" s="483"/>
      <c r="D153" s="483"/>
      <c r="E153" s="483"/>
      <c r="F153" s="483"/>
      <c r="G153" s="483"/>
      <c r="H153" s="266" t="s">
        <v>386</v>
      </c>
    </row>
    <row r="154" spans="1:8" s="144" customFormat="1" ht="24.75" customHeight="1">
      <c r="A154" s="684" t="s">
        <v>538</v>
      </c>
      <c r="B154" s="685"/>
      <c r="C154" s="685"/>
      <c r="D154" s="685"/>
      <c r="E154" s="685"/>
      <c r="F154" s="685"/>
      <c r="G154" s="685"/>
      <c r="H154" s="686"/>
    </row>
    <row r="155" spans="1:8" s="144" customFormat="1" ht="20.25" customHeight="1" thickBot="1">
      <c r="A155" s="500" t="s">
        <v>539</v>
      </c>
      <c r="B155" s="501"/>
      <c r="C155" s="501"/>
      <c r="D155" s="501"/>
      <c r="E155" s="501"/>
      <c r="F155" s="501"/>
      <c r="G155" s="501"/>
      <c r="H155" s="502"/>
    </row>
    <row r="156" spans="1:8" ht="40.5" customHeight="1" thickBot="1">
      <c r="A156" s="292" t="s">
        <v>121</v>
      </c>
      <c r="B156" s="505" t="s">
        <v>544</v>
      </c>
      <c r="C156" s="505"/>
      <c r="D156" s="505"/>
      <c r="E156" s="505"/>
      <c r="F156" s="505"/>
      <c r="G156" s="505"/>
      <c r="H156" s="506"/>
    </row>
    <row r="157" spans="1:8" s="146" customFormat="1" ht="28.5" customHeight="1" thickBot="1">
      <c r="A157" s="549" t="s">
        <v>535</v>
      </c>
      <c r="B157" s="550"/>
      <c r="C157" s="550"/>
      <c r="D157" s="550"/>
      <c r="E157" s="609" t="str">
        <f>List!D15</f>
        <v>QA302_3_4 Sustainable Travel Policy</v>
      </c>
      <c r="F157" s="609"/>
      <c r="G157" s="609"/>
      <c r="H157" s="610"/>
    </row>
    <row r="158" spans="1:8" ht="8.25" customHeight="1" thickBot="1">
      <c r="A158" s="293"/>
      <c r="B158" s="294"/>
      <c r="C158" s="294"/>
      <c r="D158" s="294"/>
      <c r="E158" s="294"/>
      <c r="F158" s="294"/>
      <c r="G158" s="294"/>
      <c r="H158" s="295"/>
    </row>
    <row r="159" spans="1:8" s="146" customFormat="1" ht="36" customHeight="1" thickBot="1">
      <c r="A159" s="544" t="str">
        <f>List!D162</f>
        <v>I acknowledge that I have reviewed and comprehended the University of Galway QA302_3_4 Sustainable Travel Policy, and I affirm compliance with its guidelines regarding expense reporting*</v>
      </c>
      <c r="B159" s="545"/>
      <c r="C159" s="545"/>
      <c r="D159" s="545"/>
      <c r="E159" s="546"/>
      <c r="F159" s="607" t="s">
        <v>4</v>
      </c>
      <c r="G159" s="608"/>
      <c r="H159" s="296" t="str">
        <f>IF($F159=List!D163, List!$D$2, IF(OR($F159=List!D165), List!$G$2, IF($F159=List!D164, List!$F$2, IF($F159=List!D166,  List!$G$3, ""))))</f>
        <v>*Required for payroll processing</v>
      </c>
    </row>
    <row r="160" spans="1:8" ht="2.25" customHeight="1">
      <c r="A160" s="297"/>
      <c r="B160" s="426"/>
      <c r="C160" s="426"/>
      <c r="D160" s="298"/>
      <c r="E160" s="298"/>
      <c r="F160" s="298"/>
      <c r="G160" s="298"/>
      <c r="H160" s="299"/>
    </row>
    <row r="161" spans="1:8" ht="21.75" customHeight="1" thickBot="1">
      <c r="A161" s="547" t="str">
        <f>List!D208</f>
        <v>Please provide travel details*</v>
      </c>
      <c r="B161" s="548"/>
      <c r="C161" s="427"/>
      <c r="D161" s="427"/>
      <c r="E161" s="300"/>
      <c r="F161" s="427"/>
      <c r="G161" s="427"/>
      <c r="H161" s="301"/>
    </row>
    <row r="162" spans="1:8" ht="52.5" customHeight="1" thickBot="1">
      <c r="A162" s="520" t="s">
        <v>609</v>
      </c>
      <c r="B162" s="521"/>
      <c r="C162" s="428" t="str">
        <f>List!D211</f>
        <v>Date of Arrival:*</v>
      </c>
      <c r="D162" s="309"/>
      <c r="E162" s="259" t="str">
        <f>IF(ISBLANK(D162), List!$D$2, IF(D162&lt;&gt;"", List!$F$2, ""))</f>
        <v>*Required for payroll processing</v>
      </c>
      <c r="F162" s="428" t="str">
        <f>List!D212</f>
        <v>Time of Arrival:*</v>
      </c>
      <c r="G162" s="310"/>
      <c r="H162" s="296" t="str">
        <f>IF(ISBLANK(G162), List!$D$2, IF(G162&lt;&gt;"", List!$F$2, ""))</f>
        <v>*Required for payroll processing</v>
      </c>
    </row>
    <row r="163" spans="1:8" ht="12.75" customHeight="1">
      <c r="A163" s="479" t="s">
        <v>610</v>
      </c>
      <c r="B163" s="480"/>
      <c r="C163" s="480"/>
      <c r="D163" s="524" t="str">
        <f>List!D157</f>
        <v>Date Format DD/MM/YYYY</v>
      </c>
      <c r="E163" s="524"/>
      <c r="F163" s="509" t="s">
        <v>399</v>
      </c>
      <c r="G163" s="509"/>
      <c r="H163" s="510"/>
    </row>
    <row r="164" spans="1:8" ht="6.75" customHeight="1" thickBot="1">
      <c r="A164" s="220"/>
      <c r="B164" s="163"/>
      <c r="C164" s="163"/>
      <c r="D164" s="244"/>
      <c r="E164" s="244"/>
      <c r="F164" s="244"/>
      <c r="G164" s="244"/>
      <c r="H164" s="245"/>
    </row>
    <row r="165" spans="1:8" ht="51" customHeight="1" thickBot="1">
      <c r="A165" s="466" t="s">
        <v>611</v>
      </c>
      <c r="B165" s="467"/>
      <c r="C165" s="428" t="str">
        <f>List!D214</f>
        <v>Date of Departure:*</v>
      </c>
      <c r="D165" s="309"/>
      <c r="E165" s="259" t="str">
        <f>IF(ISBLANK(D165), List!$D$2, IF(D165&lt;&gt;"", List!$F$2, ""))</f>
        <v>*Required for payroll processing</v>
      </c>
      <c r="F165" s="428" t="str">
        <f>List!D215</f>
        <v>Time of Departure:*</v>
      </c>
      <c r="G165" s="310"/>
      <c r="H165" s="296" t="str">
        <f>IF(ISBLANK(G165), List!$D$2, IF(G165&lt;&gt;"", List!$F$2, ""))</f>
        <v>*Required for payroll processing</v>
      </c>
    </row>
    <row r="166" spans="1:8" ht="15.75" customHeight="1" thickBot="1">
      <c r="A166" s="479" t="s">
        <v>610</v>
      </c>
      <c r="B166" s="480"/>
      <c r="C166" s="480"/>
      <c r="D166" s="524" t="str">
        <f>List!D157</f>
        <v>Date Format DD/MM/YYYY</v>
      </c>
      <c r="E166" s="524"/>
      <c r="F166" s="509" t="s">
        <v>399</v>
      </c>
      <c r="G166" s="509"/>
      <c r="H166" s="510"/>
    </row>
    <row r="167" spans="1:8" ht="3.75" hidden="1" customHeight="1" thickBot="1">
      <c r="A167" s="269"/>
      <c r="B167" s="425"/>
      <c r="C167" s="425"/>
      <c r="D167" s="244"/>
      <c r="E167" s="244"/>
      <c r="F167" s="244"/>
      <c r="G167" s="244"/>
      <c r="H167" s="303"/>
    </row>
    <row r="168" spans="1:8" ht="51.75" customHeight="1" thickBot="1">
      <c r="A168" s="269"/>
      <c r="B168" s="728" t="s">
        <v>608</v>
      </c>
      <c r="C168" s="729"/>
      <c r="D168" s="740" t="str">
        <f>IF(OR(ISBLANK(D165), ISBLANK(G165), ISBLANK(D162), ISBLANK(G162)), "", IF(D165+G165&gt;=D162+G162, TEXT(D165+G165-D162-G162, "d ""days"" h ""hours"" m ""minutes"""), TEXT(D165+G165-D162-G162-1, "d ""days"" h ""hours"" m ""minutes""")))</f>
        <v/>
      </c>
      <c r="E168" s="741"/>
      <c r="F168" s="741"/>
      <c r="G168" s="742"/>
      <c r="H168" s="304" t="str">
        <f>IF(ISBLANK(D168), List!$E$2, IF(D168&lt;&gt;"", List!$F$2, ""))</f>
        <v/>
      </c>
    </row>
    <row r="169" spans="1:8" ht="13.5" customHeight="1">
      <c r="A169" s="425"/>
      <c r="B169" s="432" t="str">
        <f>IF(OR(ISBLANK(D165), ISBLANK(G165), ISBLANK(D162), ISBLANK(G162)), "", IF(D162 &lt; DATE(2023,12,14), IF(INT(D165+G165-D162-G162) &lt;= 7, "€" &amp; INT(D165+G165-D162-G162) * 167, "€" &amp; 7 * 167), IF(INT(D165+G165-D162-G162) &lt;= 7, "€" &amp; INT(D165+G165-D162-G162) * 195, "€" &amp; 7 * 195)))</f>
        <v/>
      </c>
      <c r="C169" s="432" t="str">
        <f>IF(OR(ISBLANK(D165), ISBLANK(G165), ISBLANK(D162), ISBLANK(G162)), "",
IF((D165+G165-D162-G162-INT(D165+G165-D162-G162)) &lt;= 5/24, "€0",
    IF((D165+G165-D162-G162-INT(D165+G165-D162-G162)) &lt;= 10/24,
        IF(D162 &lt; DATE(2023,12,14), "€16.29", "€17.92"),
        IF(D162 &lt; DATE(2023,12,14), "€39.08", "€42.99"))))</f>
        <v/>
      </c>
      <c r="D169" s="509" t="str">
        <f>List!D216</f>
        <v>This field will populate itself based on the arrival and departure information provided</v>
      </c>
      <c r="E169" s="509"/>
      <c r="F169" s="509"/>
      <c r="G169" s="509"/>
      <c r="H169" s="303"/>
    </row>
    <row r="170" spans="1:8" ht="3" customHeight="1" thickBot="1">
      <c r="A170" s="269"/>
      <c r="B170" s="425"/>
      <c r="C170" s="425"/>
      <c r="D170" s="183"/>
      <c r="E170" s="183"/>
      <c r="F170" s="183"/>
      <c r="G170" s="183"/>
      <c r="H170" s="303"/>
    </row>
    <row r="171" spans="1:8" ht="52.5" customHeight="1" thickBot="1">
      <c r="A171" s="730" t="s">
        <v>612</v>
      </c>
      <c r="B171" s="728"/>
      <c r="C171" s="728"/>
      <c r="D171" s="728"/>
      <c r="E171" s="729"/>
      <c r="F171" s="431">
        <f>IFERROR(B169 + C169, 0)</f>
        <v>0</v>
      </c>
      <c r="G171" s="269"/>
      <c r="H171" s="270"/>
    </row>
    <row r="172" spans="1:8" ht="39" customHeight="1" thickBot="1">
      <c r="A172" s="731" t="s">
        <v>613</v>
      </c>
      <c r="B172" s="732"/>
      <c r="C172" s="732"/>
      <c r="D172" s="732"/>
      <c r="E172" s="732"/>
      <c r="F172" s="732"/>
      <c r="G172" s="732"/>
      <c r="H172" s="733"/>
    </row>
    <row r="173" spans="1:8" ht="66" customHeight="1" thickBot="1">
      <c r="A173" s="552" t="s">
        <v>614</v>
      </c>
      <c r="B173" s="553"/>
      <c r="C173" s="553"/>
      <c r="D173" s="511"/>
      <c r="E173" s="512"/>
      <c r="F173" s="512"/>
      <c r="G173" s="513"/>
      <c r="H173" s="296" t="str">
        <f>IF(ISBLANK(D173), List!$D$2, IF(D173&lt;&gt;"", List!$F$2, ""))</f>
        <v>*Required for payroll processing</v>
      </c>
    </row>
    <row r="174" spans="1:8" ht="8.25" customHeight="1" thickBot="1">
      <c r="A174" s="269"/>
      <c r="B174" s="425"/>
      <c r="C174" s="425"/>
      <c r="D174" s="433"/>
      <c r="E174" s="433"/>
      <c r="F174" s="433"/>
      <c r="G174" s="433"/>
      <c r="H174" s="259"/>
    </row>
    <row r="175" spans="1:8" ht="61.5" customHeight="1" thickBot="1">
      <c r="A175" s="552" t="s">
        <v>615</v>
      </c>
      <c r="B175" s="553"/>
      <c r="C175" s="553"/>
      <c r="D175" s="511"/>
      <c r="E175" s="512"/>
      <c r="F175" s="512"/>
      <c r="G175" s="513"/>
      <c r="H175" s="296" t="str">
        <f>IF(ISBLANK(D175), List!$D$2, IF(D175&lt;&gt;"", List!$F$2, ""))</f>
        <v>*Required for payroll processing</v>
      </c>
    </row>
    <row r="176" spans="1:8" ht="5.25" customHeight="1">
      <c r="A176" s="269"/>
      <c r="B176" s="425"/>
      <c r="C176" s="425"/>
      <c r="D176" s="430"/>
      <c r="E176" s="430"/>
      <c r="F176" s="430"/>
      <c r="G176" s="430"/>
      <c r="H176" s="303"/>
    </row>
    <row r="177" spans="1:10" ht="6" customHeight="1" thickBot="1">
      <c r="A177" s="249"/>
      <c r="B177" s="423"/>
      <c r="C177" s="423"/>
      <c r="D177" s="423"/>
      <c r="E177" s="429"/>
      <c r="F177" s="429"/>
      <c r="G177" s="429"/>
      <c r="H177" s="303"/>
    </row>
    <row r="178" spans="1:10" ht="78.75" customHeight="1" thickBot="1">
      <c r="A178" s="507" t="s">
        <v>540</v>
      </c>
      <c r="B178" s="508"/>
      <c r="C178" s="508"/>
      <c r="D178" s="514"/>
      <c r="E178" s="515"/>
      <c r="F178" s="515"/>
      <c r="G178" s="516"/>
      <c r="H178" s="296" t="str">
        <f>IF(ISBLANK(D178), List!$D$2, IF(D178&lt;&gt;"", List!$F$2, ""))</f>
        <v>*Required for payroll processing</v>
      </c>
    </row>
    <row r="179" spans="1:10" ht="11.25" customHeight="1" thickBot="1">
      <c r="A179" s="269"/>
      <c r="B179" s="425"/>
      <c r="C179" s="425"/>
      <c r="D179" s="183"/>
      <c r="E179" s="183"/>
      <c r="F179" s="183"/>
      <c r="G179" s="183"/>
      <c r="H179" s="303"/>
    </row>
    <row r="180" spans="1:10" ht="60" customHeight="1" thickBot="1">
      <c r="A180" s="507" t="str">
        <f>List!D217</f>
        <v>I confirm the primary purpose of this claim was to act as an Subject Specialist, that any personal aspect to this trip did not result in additional costs to this expenses claim and that I will retain documentary evidence of the same*</v>
      </c>
      <c r="B180" s="508"/>
      <c r="C180" s="508"/>
      <c r="D180" s="570" t="s">
        <v>4</v>
      </c>
      <c r="E180" s="571"/>
      <c r="F180" s="616" t="str">
        <f>IF($D180=List!$D$218, List!$D$2,
    IF(OR($D180=List!$D$219, $D180=List!$D$221), List!$F$2,
        IF($D180=List!$D$220, List!$G$2, "")
    )
)</f>
        <v>*Required for payroll processing</v>
      </c>
      <c r="G180" s="617"/>
      <c r="H180" s="303"/>
    </row>
    <row r="181" spans="1:10" ht="7.5" customHeight="1" thickBot="1">
      <c r="A181" s="305"/>
      <c r="B181" s="306"/>
      <c r="C181" s="306"/>
      <c r="D181" s="306"/>
      <c r="E181" s="307"/>
      <c r="F181" s="306"/>
      <c r="G181" s="306"/>
      <c r="H181" s="308"/>
    </row>
    <row r="182" spans="1:10" s="148" customFormat="1" ht="29.25" customHeight="1" thickBot="1">
      <c r="A182" s="592" t="s">
        <v>358</v>
      </c>
      <c r="B182" s="593"/>
      <c r="C182" s="593"/>
      <c r="D182" s="593"/>
      <c r="E182" s="593"/>
      <c r="F182" s="593"/>
      <c r="G182" s="593"/>
      <c r="H182" s="594"/>
    </row>
    <row r="183" spans="1:10" ht="24.75" customHeight="1" thickBot="1">
      <c r="A183" s="482" t="s">
        <v>541</v>
      </c>
      <c r="B183" s="483"/>
      <c r="C183" s="483"/>
      <c r="D183" s="483"/>
      <c r="E183" s="483"/>
      <c r="F183" s="483"/>
      <c r="G183" s="483"/>
      <c r="H183" s="484"/>
    </row>
    <row r="184" spans="1:10" s="151" customFormat="1" ht="63.75" customHeight="1" thickBot="1">
      <c r="A184" s="572" t="s">
        <v>284</v>
      </c>
      <c r="B184" s="494" t="s">
        <v>350</v>
      </c>
      <c r="C184" s="555" t="s">
        <v>347</v>
      </c>
      <c r="D184" s="494" t="s">
        <v>122</v>
      </c>
      <c r="E184" s="555" t="s">
        <v>348</v>
      </c>
      <c r="F184" s="555" t="s">
        <v>349</v>
      </c>
      <c r="G184" s="290" t="s">
        <v>123</v>
      </c>
      <c r="H184" s="574" t="s">
        <v>124</v>
      </c>
    </row>
    <row r="185" spans="1:10" s="152" customFormat="1" ht="30" customHeight="1" thickBot="1">
      <c r="A185" s="573"/>
      <c r="B185" s="495"/>
      <c r="C185" s="556"/>
      <c r="D185" s="495"/>
      <c r="E185" s="556"/>
      <c r="F185" s="556"/>
      <c r="G185" s="291" t="s">
        <v>125</v>
      </c>
      <c r="H185" s="575"/>
    </row>
    <row r="186" spans="1:10" s="153" customFormat="1" ht="14.25" customHeight="1">
      <c r="A186" s="496" t="s">
        <v>418</v>
      </c>
      <c r="B186" s="497"/>
      <c r="C186" s="497"/>
      <c r="D186" s="497"/>
      <c r="E186" s="497"/>
      <c r="F186" s="497"/>
      <c r="G186" s="497"/>
      <c r="H186" s="498"/>
    </row>
    <row r="187" spans="1:10" s="153" customFormat="1" ht="23.25" customHeight="1">
      <c r="A187" s="434" t="s">
        <v>288</v>
      </c>
      <c r="B187" s="435">
        <f>IFERROR(VLOOKUP(A187, ExpensesTypes!$A$2:$C$11, 3, FALSE), "")</f>
        <v>3912</v>
      </c>
      <c r="C187" s="436">
        <v>45324</v>
      </c>
      <c r="D187" s="437" t="s">
        <v>354</v>
      </c>
      <c r="E187" s="438">
        <v>166</v>
      </c>
      <c r="F187" s="436">
        <v>45332</v>
      </c>
      <c r="G187" s="439">
        <v>1.1710400000000001</v>
      </c>
      <c r="H187" s="440">
        <f>E187*G187</f>
        <v>194.39264</v>
      </c>
    </row>
    <row r="188" spans="1:10" s="153" customFormat="1" ht="30" customHeight="1">
      <c r="A188" s="434" t="s">
        <v>291</v>
      </c>
      <c r="B188" s="435">
        <f>IFERROR(VLOOKUP(A188, ExpensesTypes!$A$2:$C$11, 3, FALSE), "")</f>
        <v>3910</v>
      </c>
      <c r="C188" s="436">
        <v>45271</v>
      </c>
      <c r="D188" s="437" t="s">
        <v>355</v>
      </c>
      <c r="E188" s="438">
        <v>345.89</v>
      </c>
      <c r="F188" s="436">
        <v>45293</v>
      </c>
      <c r="G188" s="439">
        <v>0.91264000000000001</v>
      </c>
      <c r="H188" s="440">
        <f>E188*G188</f>
        <v>315.67304960000001</v>
      </c>
    </row>
    <row r="189" spans="1:10" s="153" customFormat="1" ht="25.5" customHeight="1">
      <c r="A189" s="434" t="s">
        <v>392</v>
      </c>
      <c r="B189" s="435">
        <f>IFERROR(VLOOKUP(A189, ExpensesTypes!$A$2:$C$11, 3, FALSE), "")</f>
        <v>3912</v>
      </c>
      <c r="C189" s="436">
        <v>45292</v>
      </c>
      <c r="D189" s="437" t="s">
        <v>356</v>
      </c>
      <c r="E189" s="438">
        <v>25</v>
      </c>
      <c r="F189" s="436">
        <v>45293</v>
      </c>
      <c r="G189" s="439">
        <v>0.68567</v>
      </c>
      <c r="H189" s="440">
        <f>E189*G189</f>
        <v>17.141750000000002</v>
      </c>
    </row>
    <row r="190" spans="1:10" s="153" customFormat="1" ht="23.25" customHeight="1" thickBot="1">
      <c r="A190" s="434" t="s">
        <v>292</v>
      </c>
      <c r="B190" s="435">
        <f>IFERROR(VLOOKUP(A190, ExpensesTypes!$A$2:$C$11, 3, FALSE), "")</f>
        <v>3910</v>
      </c>
      <c r="C190" s="436">
        <v>45292</v>
      </c>
      <c r="D190" s="437" t="s">
        <v>357</v>
      </c>
      <c r="E190" s="438">
        <v>34</v>
      </c>
      <c r="F190" s="436">
        <v>45293</v>
      </c>
      <c r="G190" s="439">
        <v>1</v>
      </c>
      <c r="H190" s="440">
        <f>E190*G190</f>
        <v>34</v>
      </c>
    </row>
    <row r="191" spans="1:10" s="153" customFormat="1" ht="19.5" customHeight="1" thickBot="1">
      <c r="A191" s="589" t="s">
        <v>397</v>
      </c>
      <c r="B191" s="590"/>
      <c r="C191" s="590"/>
      <c r="D191" s="590"/>
      <c r="E191" s="590"/>
      <c r="F191" s="590"/>
      <c r="G191" s="590"/>
      <c r="H191" s="591"/>
    </row>
    <row r="192" spans="1:10" s="151" customFormat="1" ht="40.5" customHeight="1">
      <c r="A192" s="85" t="s">
        <v>4</v>
      </c>
      <c r="B192" s="107" t="str">
        <f>IFERROR(VLOOKUP(A192, ExpensesTypes!$A$2:$C$11, 3, FALSE), "")</f>
        <v>Automatically populated based on selected Expenses type</v>
      </c>
      <c r="C192" s="84"/>
      <c r="D192" s="92" t="s">
        <v>4</v>
      </c>
      <c r="E192" s="111"/>
      <c r="F192" s="84"/>
      <c r="G192" s="112"/>
      <c r="H192" s="113">
        <f>E192*G192</f>
        <v>0</v>
      </c>
      <c r="I192" s="580"/>
      <c r="J192" s="581"/>
    </row>
    <row r="193" spans="1:10" s="151" customFormat="1" ht="45.75" customHeight="1">
      <c r="A193" s="85" t="s">
        <v>4</v>
      </c>
      <c r="B193" s="107" t="str">
        <f>IFERROR(VLOOKUP(A193, ExpensesTypes!$A$2:$C$11, 3, FALSE), "")</f>
        <v>Automatically populated based on selected Expenses type</v>
      </c>
      <c r="C193" s="84"/>
      <c r="D193" s="92" t="s">
        <v>4</v>
      </c>
      <c r="E193" s="111"/>
      <c r="F193" s="84"/>
      <c r="G193" s="112"/>
      <c r="H193" s="113">
        <f t="shared" ref="H193:H203" si="0">E193*G193</f>
        <v>0</v>
      </c>
      <c r="I193" s="580"/>
      <c r="J193" s="581"/>
    </row>
    <row r="194" spans="1:10" s="151" customFormat="1" ht="45.75" customHeight="1">
      <c r="A194" s="85" t="s">
        <v>4</v>
      </c>
      <c r="B194" s="107" t="str">
        <f>IFERROR(VLOOKUP(A194, ExpensesTypes!$A$2:$C$11, 3, FALSE), "")</f>
        <v>Automatically populated based on selected Expenses type</v>
      </c>
      <c r="C194" s="84"/>
      <c r="D194" s="92" t="s">
        <v>4</v>
      </c>
      <c r="E194" s="111"/>
      <c r="F194" s="84"/>
      <c r="G194" s="112"/>
      <c r="H194" s="113">
        <f t="shared" si="0"/>
        <v>0</v>
      </c>
      <c r="I194" s="580"/>
      <c r="J194" s="581"/>
    </row>
    <row r="195" spans="1:10" s="151" customFormat="1" ht="49.5" customHeight="1">
      <c r="A195" s="85" t="s">
        <v>4</v>
      </c>
      <c r="B195" s="107" t="str">
        <f>IFERROR(VLOOKUP(A195, ExpensesTypes!$A$2:$C$11, 3, FALSE), "")</f>
        <v>Automatically populated based on selected Expenses type</v>
      </c>
      <c r="C195" s="84"/>
      <c r="D195" s="92" t="s">
        <v>4</v>
      </c>
      <c r="E195" s="111"/>
      <c r="F195" s="84"/>
      <c r="G195" s="112"/>
      <c r="H195" s="113">
        <f t="shared" si="0"/>
        <v>0</v>
      </c>
      <c r="I195" s="580"/>
      <c r="J195" s="581"/>
    </row>
    <row r="196" spans="1:10" s="151" customFormat="1" ht="45" customHeight="1">
      <c r="A196" s="85" t="s">
        <v>4</v>
      </c>
      <c r="B196" s="107" t="str">
        <f>IFERROR(VLOOKUP(A196, ExpensesTypes!$A$2:$C$11, 3, FALSE), "")</f>
        <v>Automatically populated based on selected Expenses type</v>
      </c>
      <c r="C196" s="84"/>
      <c r="D196" s="92" t="s">
        <v>4</v>
      </c>
      <c r="E196" s="111"/>
      <c r="F196" s="84"/>
      <c r="G196" s="112"/>
      <c r="H196" s="113">
        <f t="shared" si="0"/>
        <v>0</v>
      </c>
      <c r="I196" s="580"/>
      <c r="J196" s="581"/>
    </row>
    <row r="197" spans="1:10" s="151" customFormat="1" ht="44.25" customHeight="1">
      <c r="A197" s="85" t="s">
        <v>4</v>
      </c>
      <c r="B197" s="107" t="str">
        <f>IFERROR(VLOOKUP(A197, ExpensesTypes!$A$2:$C$11, 3, FALSE), "")</f>
        <v>Automatically populated based on selected Expenses type</v>
      </c>
      <c r="C197" s="84"/>
      <c r="D197" s="92" t="s">
        <v>4</v>
      </c>
      <c r="E197" s="111"/>
      <c r="F197" s="84"/>
      <c r="G197" s="112"/>
      <c r="H197" s="113">
        <f t="shared" si="0"/>
        <v>0</v>
      </c>
      <c r="I197" s="580"/>
      <c r="J197" s="581"/>
    </row>
    <row r="198" spans="1:10" s="151" customFormat="1" ht="43.5" customHeight="1">
      <c r="A198" s="85" t="s">
        <v>4</v>
      </c>
      <c r="B198" s="107" t="str">
        <f>IFERROR(VLOOKUP(A198, ExpensesTypes!$A$2:$C$11, 3, FALSE), "")</f>
        <v>Automatically populated based on selected Expenses type</v>
      </c>
      <c r="C198" s="84"/>
      <c r="D198" s="92" t="s">
        <v>4</v>
      </c>
      <c r="E198" s="111"/>
      <c r="F198" s="84"/>
      <c r="G198" s="112"/>
      <c r="H198" s="113">
        <f t="shared" si="0"/>
        <v>0</v>
      </c>
      <c r="I198" s="580"/>
      <c r="J198" s="581"/>
    </row>
    <row r="199" spans="1:10" s="151" customFormat="1" ht="42.75" customHeight="1">
      <c r="A199" s="85" t="s">
        <v>4</v>
      </c>
      <c r="B199" s="107" t="str">
        <f>IFERROR(VLOOKUP(A199, ExpensesTypes!$A$2:$C$11, 3, FALSE), "")</f>
        <v>Automatically populated based on selected Expenses type</v>
      </c>
      <c r="C199" s="84"/>
      <c r="D199" s="92" t="s">
        <v>4</v>
      </c>
      <c r="E199" s="111"/>
      <c r="F199" s="84"/>
      <c r="G199" s="112"/>
      <c r="H199" s="113">
        <f t="shared" si="0"/>
        <v>0</v>
      </c>
      <c r="I199" s="580"/>
      <c r="J199" s="581"/>
    </row>
    <row r="200" spans="1:10" s="151" customFormat="1" ht="39.75" customHeight="1">
      <c r="A200" s="85" t="s">
        <v>4</v>
      </c>
      <c r="B200" s="107" t="str">
        <f>IFERROR(VLOOKUP(A200, ExpensesTypes!$A$2:$C$11, 3, FALSE), "")</f>
        <v>Automatically populated based on selected Expenses type</v>
      </c>
      <c r="C200" s="84"/>
      <c r="D200" s="92" t="s">
        <v>4</v>
      </c>
      <c r="E200" s="111"/>
      <c r="F200" s="84"/>
      <c r="G200" s="112"/>
      <c r="H200" s="113">
        <f t="shared" si="0"/>
        <v>0</v>
      </c>
      <c r="I200" s="580"/>
      <c r="J200" s="581"/>
    </row>
    <row r="201" spans="1:10" s="151" customFormat="1" ht="47.25" customHeight="1">
      <c r="A201" s="85" t="s">
        <v>4</v>
      </c>
      <c r="B201" s="107" t="str">
        <f>IFERROR(VLOOKUP(A201, ExpensesTypes!$A$2:$C$11, 3, FALSE), "")</f>
        <v>Automatically populated based on selected Expenses type</v>
      </c>
      <c r="C201" s="84"/>
      <c r="D201" s="92" t="s">
        <v>4</v>
      </c>
      <c r="E201" s="111"/>
      <c r="F201" s="84"/>
      <c r="G201" s="112"/>
      <c r="H201" s="113">
        <f t="shared" si="0"/>
        <v>0</v>
      </c>
      <c r="I201" s="580"/>
      <c r="J201" s="581"/>
    </row>
    <row r="202" spans="1:10" s="151" customFormat="1" ht="45.75" customHeight="1">
      <c r="A202" s="85" t="s">
        <v>4</v>
      </c>
      <c r="B202" s="107" t="str">
        <f>IFERROR(VLOOKUP(A202, ExpensesTypes!$A$2:$C$11, 3, FALSE), "")</f>
        <v>Automatically populated based on selected Expenses type</v>
      </c>
      <c r="C202" s="84"/>
      <c r="D202" s="92" t="s">
        <v>4</v>
      </c>
      <c r="E202" s="111"/>
      <c r="F202" s="84"/>
      <c r="G202" s="112"/>
      <c r="H202" s="113">
        <f t="shared" si="0"/>
        <v>0</v>
      </c>
      <c r="I202" s="580"/>
      <c r="J202" s="581"/>
    </row>
    <row r="203" spans="1:10" s="151" customFormat="1" ht="45.75" customHeight="1" thickBot="1">
      <c r="A203" s="361" t="s">
        <v>4</v>
      </c>
      <c r="B203" s="107" t="str">
        <f>IFERROR(VLOOKUP(A203, ExpensesTypes!$A$2:$C$11, 3, FALSE), "")</f>
        <v>Automatically populated based on selected Expenses type</v>
      </c>
      <c r="C203" s="362"/>
      <c r="D203" s="363" t="s">
        <v>4</v>
      </c>
      <c r="E203" s="364"/>
      <c r="F203" s="362"/>
      <c r="G203" s="365"/>
      <c r="H203" s="366">
        <f t="shared" si="0"/>
        <v>0</v>
      </c>
      <c r="I203" s="580"/>
      <c r="J203" s="581"/>
    </row>
    <row r="204" spans="1:10" s="151" customFormat="1" ht="32.25" customHeight="1" thickBot="1">
      <c r="A204" s="487"/>
      <c r="B204" s="488"/>
      <c r="C204" s="488"/>
      <c r="D204" s="488"/>
      <c r="E204" s="488"/>
      <c r="F204" s="485" t="s">
        <v>413</v>
      </c>
      <c r="G204" s="486"/>
      <c r="H204" s="367">
        <f>SUM(H192:H203)</f>
        <v>0</v>
      </c>
    </row>
    <row r="205" spans="1:10" s="151" customFormat="1" ht="9.75" customHeight="1" thickBot="1">
      <c r="A205" s="86"/>
      <c r="B205" s="66"/>
      <c r="C205" s="66"/>
      <c r="D205" s="87"/>
      <c r="E205" s="87"/>
      <c r="F205" s="88"/>
      <c r="G205" s="68"/>
      <c r="H205" s="89"/>
    </row>
    <row r="206" spans="1:10" s="151" customFormat="1" ht="32.25" customHeight="1" thickBot="1">
      <c r="A206" s="734" t="s">
        <v>619</v>
      </c>
      <c r="B206" s="735"/>
      <c r="C206" s="735"/>
      <c r="D206" s="735"/>
      <c r="E206" s="735"/>
      <c r="F206" s="735"/>
      <c r="G206" s="735"/>
      <c r="H206" s="736"/>
    </row>
    <row r="207" spans="1:10" s="151" customFormat="1" ht="27" customHeight="1">
      <c r="A207" s="737" t="s">
        <v>620</v>
      </c>
      <c r="B207" s="738"/>
      <c r="C207" s="739" t="str">
        <f>IF(COUNTIF(A192:A203, "Taxi - Reasonable Use: Please provide a justification in line 209, as required by the QA302 Policy") &gt; 0,
    "Taxi was used by you " &amp; COUNTIF(A192:A203, "Taxi - Reasonable Use: Please provide a justification in line 209, as required by the QA302 Policy") &amp; " times",
    "Your claim does not include any taxi expenses")</f>
        <v>Your claim does not include any taxi expenses</v>
      </c>
      <c r="D207" s="739"/>
      <c r="E207" s="448"/>
      <c r="F207" s="449"/>
      <c r="G207" s="449"/>
      <c r="H207" s="450"/>
    </row>
    <row r="208" spans="1:10" s="151" customFormat="1" ht="27" customHeight="1" thickBot="1">
      <c r="A208" s="717" t="s">
        <v>621</v>
      </c>
      <c r="B208" s="718"/>
      <c r="C208" s="718"/>
      <c r="D208" s="718"/>
      <c r="E208" s="718"/>
      <c r="F208" s="718"/>
      <c r="G208" s="718"/>
      <c r="H208" s="719"/>
    </row>
    <row r="209" spans="1:9" s="151" customFormat="1" ht="98.25" customHeight="1" thickBot="1">
      <c r="A209" s="720"/>
      <c r="B209" s="721"/>
      <c r="C209" s="721"/>
      <c r="D209" s="721"/>
      <c r="E209" s="721"/>
      <c r="F209" s="721"/>
      <c r="G209" s="722"/>
      <c r="H209" s="296" t="str">
        <f>IF(ISBLANK(A209), List!$D$2, IF(A209&lt;&gt;"", List!$F$2, ""))</f>
        <v>*Required for payroll processing</v>
      </c>
    </row>
    <row r="210" spans="1:9" s="151" customFormat="1" ht="21" customHeight="1" thickBot="1">
      <c r="A210" s="442"/>
      <c r="B210" s="443"/>
      <c r="C210" s="443"/>
      <c r="D210" s="444"/>
      <c r="E210" s="444"/>
      <c r="F210" s="445"/>
      <c r="G210" s="446"/>
      <c r="H210" s="447"/>
    </row>
    <row r="211" spans="1:9" s="151" customFormat="1" ht="13.5" customHeight="1" thickBot="1">
      <c r="A211" s="86"/>
      <c r="B211" s="66"/>
      <c r="C211" s="66"/>
      <c r="D211" s="87"/>
      <c r="E211" s="87"/>
      <c r="F211" s="88"/>
      <c r="G211" s="68"/>
      <c r="H211" s="89"/>
    </row>
    <row r="212" spans="1:9" ht="23.25" customHeight="1" thickBot="1">
      <c r="A212" s="748" t="s">
        <v>574</v>
      </c>
      <c r="B212" s="749"/>
      <c r="C212" s="749"/>
      <c r="D212" s="749"/>
      <c r="E212" s="749"/>
      <c r="F212" s="749"/>
      <c r="G212" s="749"/>
      <c r="H212" s="750"/>
    </row>
    <row r="213" spans="1:9" ht="8.25" customHeight="1" thickBot="1">
      <c r="A213" s="241"/>
      <c r="B213" s="242"/>
      <c r="C213" s="242"/>
      <c r="D213" s="315"/>
      <c r="E213" s="315"/>
      <c r="F213" s="315"/>
      <c r="G213" s="315"/>
      <c r="H213" s="316"/>
    </row>
    <row r="214" spans="1:9" ht="125.25" customHeight="1" thickBot="1">
      <c r="A214" s="723" t="str">
        <f>List!D226</f>
        <v xml:space="preserve">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	</v>
      </c>
      <c r="B214" s="724"/>
      <c r="C214" s="724"/>
      <c r="D214" s="725"/>
      <c r="E214" s="726"/>
      <c r="F214" s="726"/>
      <c r="G214" s="727"/>
      <c r="H214" s="296" t="str">
        <f>IF(ISBLANK(D214), List!$D$2, IF(D214&lt;&gt;"", List!$F$2, ""))</f>
        <v>*Required for payroll processing</v>
      </c>
    </row>
    <row r="215" spans="1:9" ht="8.25" customHeight="1" thickBot="1">
      <c r="A215" s="422"/>
      <c r="B215" s="452"/>
      <c r="C215" s="452"/>
      <c r="D215" s="451"/>
      <c r="E215" s="451"/>
      <c r="F215" s="451"/>
      <c r="G215" s="451"/>
      <c r="H215" s="296"/>
    </row>
    <row r="216" spans="1:9" ht="51.75" customHeight="1" thickBot="1">
      <c r="A216" s="723" t="s">
        <v>623</v>
      </c>
      <c r="B216" s="724"/>
      <c r="C216" s="724"/>
      <c r="D216" s="461" t="s">
        <v>4</v>
      </c>
      <c r="E216" s="463"/>
      <c r="F216" s="407" t="str">
        <f>IF(D216="Select from dropdown list", List!$D$1, IF(D216="Yes", List!$F$2, IF(D216="No", List!$G$2, "")))</f>
        <v>*Required for processing</v>
      </c>
      <c r="G216" s="407"/>
      <c r="H216" s="453" t="s">
        <v>625</v>
      </c>
    </row>
    <row r="217" spans="1:9" ht="13.5" customHeight="1" thickBot="1">
      <c r="A217" s="536"/>
      <c r="B217" s="537"/>
      <c r="C217" s="537"/>
      <c r="D217" s="537"/>
      <c r="E217" s="537"/>
      <c r="F217" s="537"/>
      <c r="G217" s="537"/>
      <c r="H217" s="250"/>
    </row>
    <row r="218" spans="1:9" ht="98.25" customHeight="1">
      <c r="A218" s="311" t="s">
        <v>126</v>
      </c>
      <c r="B218" s="311" t="s">
        <v>416</v>
      </c>
      <c r="C218" s="312" t="s">
        <v>417</v>
      </c>
      <c r="D218" s="746" t="s">
        <v>626</v>
      </c>
      <c r="E218" s="746"/>
      <c r="F218" s="311" t="s">
        <v>127</v>
      </c>
      <c r="G218" s="313" t="s">
        <v>351</v>
      </c>
      <c r="H218" s="314" t="s">
        <v>352</v>
      </c>
    </row>
    <row r="219" spans="1:9" ht="119.25" customHeight="1">
      <c r="A219" s="161" t="s">
        <v>128</v>
      </c>
      <c r="B219" s="317">
        <v>3911</v>
      </c>
      <c r="C219" s="84"/>
      <c r="D219" s="747" t="s">
        <v>402</v>
      </c>
      <c r="E219" s="747"/>
      <c r="F219" s="111"/>
      <c r="G219" s="162">
        <v>0.41799999999999998</v>
      </c>
      <c r="H219" s="105">
        <f>F219*G219</f>
        <v>0</v>
      </c>
    </row>
    <row r="220" spans="1:9" ht="9" customHeight="1">
      <c r="A220" s="554"/>
      <c r="B220" s="554"/>
      <c r="C220" s="554"/>
      <c r="D220" s="554"/>
      <c r="E220" s="554"/>
      <c r="F220" s="554"/>
      <c r="G220" s="554"/>
      <c r="H220" s="554"/>
    </row>
    <row r="221" spans="1:9" ht="35.25" customHeight="1" thickBot="1">
      <c r="A221" s="551" t="str">
        <f>IF(AND(D61=DropDownList!$B$4, A82="Please ensure the details entered on this form are accurate to avoid any delay with your payment. 
This request will be paid by Payroll (Timesheets Bureau)"),
    "As Subject Specialists, you can claim expenses as your claim is processed by the Payroll Office (Timesheets Bureau)",
    IF(AND(D61=DropDownList!$B$4, A82="Please ensure the details entered on this form are accurate to avoid any delay with your payment. 
This request will be paid by Accounts Payable Office"),
        "You can't claim expenses as your claim is processed by Accounts Payable",
        IF(AND(D61=DropDownList!$B$5, A82="Please ensure the details entered on this form are accurate to avoid any delay with your payment. 
This request will be paid by Payroll (Timesheets Bureau)"),
            "As Guest Lecturer, you can't claim expenses",
            IF(AND(D61=DropDownList!$B$5, A82="Please ensure the details entered on this form are accurate to avoid any delay with your payment. 
This request will be paid by Accounts Payable Office"),
                "You can't claim expenses as your claim is processed by Accounts Payable",
                IF(D61=DropDownList!$B$6,
                    "Please do not proceed with this form. Contact us for further assistance",
                    "")
            )
        )
    )
)</f>
        <v/>
      </c>
      <c r="B221" s="551"/>
      <c r="C221" s="551"/>
      <c r="D221" s="551"/>
      <c r="E221" s="551"/>
      <c r="F221" s="551"/>
      <c r="G221" s="551"/>
      <c r="H221" s="551"/>
      <c r="I221" s="151"/>
    </row>
    <row r="222" spans="1:9" s="151" customFormat="1" ht="24" customHeight="1" thickBot="1">
      <c r="A222" s="482" t="str">
        <f>CONCATENATE(List!D236," ",C39,IF(C132&lt;&gt;"",",",""),C132)</f>
        <v xml:space="preserve">Step 6: Please review and confirm the summary of your claim: </v>
      </c>
      <c r="B222" s="483"/>
      <c r="C222" s="483"/>
      <c r="D222" s="483"/>
      <c r="E222" s="483"/>
      <c r="F222" s="483"/>
      <c r="G222" s="483"/>
      <c r="H222" s="484"/>
    </row>
    <row r="223" spans="1:9" s="151" customFormat="1" ht="32.25" customHeight="1">
      <c r="A223" s="285" t="s">
        <v>129</v>
      </c>
      <c r="B223" s="286" t="s">
        <v>130</v>
      </c>
      <c r="C223" s="286" t="s">
        <v>131</v>
      </c>
      <c r="D223" s="517" t="s">
        <v>132</v>
      </c>
      <c r="E223" s="518"/>
      <c r="F223" s="518"/>
      <c r="G223" s="519"/>
      <c r="H223" s="287" t="s">
        <v>413</v>
      </c>
    </row>
    <row r="224" spans="1:9" s="151" customFormat="1" ht="33" customHeight="1">
      <c r="A224" s="288">
        <v>2189</v>
      </c>
      <c r="B224" s="288">
        <v>3925</v>
      </c>
      <c r="C224" s="108" t="s">
        <v>133</v>
      </c>
      <c r="D224" s="522" t="s">
        <v>559</v>
      </c>
      <c r="E224" s="522"/>
      <c r="F224" s="522"/>
      <c r="G224" s="522"/>
      <c r="H224" s="105">
        <f>SUMIF($B$143:$B$147,D224, $G$143:$G$147)</f>
        <v>0</v>
      </c>
    </row>
    <row r="225" spans="1:8" s="151" customFormat="1" ht="24.75" customHeight="1">
      <c r="A225" s="288">
        <v>2189</v>
      </c>
      <c r="B225" s="288">
        <v>3926</v>
      </c>
      <c r="C225" s="108" t="s">
        <v>134</v>
      </c>
      <c r="D225" s="522" t="s">
        <v>634</v>
      </c>
      <c r="E225" s="522"/>
      <c r="F225" s="522"/>
      <c r="G225" s="522"/>
      <c r="H225" s="105">
        <f t="shared" ref="H225:H227" si="1">SUMIF($B$143:$B$147,D225, $G$143:$G$147)</f>
        <v>0</v>
      </c>
    </row>
    <row r="226" spans="1:8" s="151" customFormat="1" ht="33" customHeight="1">
      <c r="A226" s="288">
        <v>2189</v>
      </c>
      <c r="B226" s="288">
        <v>2189</v>
      </c>
      <c r="C226" s="108" t="s">
        <v>133</v>
      </c>
      <c r="D226" s="522" t="s">
        <v>633</v>
      </c>
      <c r="E226" s="522"/>
      <c r="F226" s="522"/>
      <c r="G226" s="522"/>
      <c r="H226" s="105">
        <f t="shared" si="1"/>
        <v>0</v>
      </c>
    </row>
    <row r="227" spans="1:8" s="151" customFormat="1" ht="24.75" customHeight="1" thickBot="1">
      <c r="A227" s="368">
        <v>2189</v>
      </c>
      <c r="B227" s="368">
        <v>2187</v>
      </c>
      <c r="C227" s="369" t="s">
        <v>134</v>
      </c>
      <c r="D227" s="557" t="s">
        <v>560</v>
      </c>
      <c r="E227" s="557"/>
      <c r="F227" s="557"/>
      <c r="G227" s="557"/>
      <c r="H227" s="105">
        <f t="shared" si="1"/>
        <v>0</v>
      </c>
    </row>
    <row r="228" spans="1:8" s="151" customFormat="1" ht="35.25" customHeight="1" thickBot="1">
      <c r="A228" s="370" t="s">
        <v>129</v>
      </c>
      <c r="B228" s="371" t="s">
        <v>130</v>
      </c>
      <c r="C228" s="373" t="s">
        <v>419</v>
      </c>
      <c r="D228" s="743" t="s">
        <v>565</v>
      </c>
      <c r="E228" s="744"/>
      <c r="F228" s="744"/>
      <c r="G228" s="745"/>
      <c r="H228" s="372" t="s">
        <v>413</v>
      </c>
    </row>
    <row r="229" spans="1:8" s="151" customFormat="1" ht="26.25" customHeight="1">
      <c r="A229" s="454" t="s">
        <v>136</v>
      </c>
      <c r="B229" s="455">
        <v>3910</v>
      </c>
      <c r="C229" s="456" t="s">
        <v>137</v>
      </c>
      <c r="D229" s="667" t="s">
        <v>630</v>
      </c>
      <c r="E229" s="667"/>
      <c r="F229" s="667"/>
      <c r="G229" s="667"/>
      <c r="H229" s="457">
        <f>SUMIF(B192:B203, 3910, H192:H203)</f>
        <v>0</v>
      </c>
    </row>
    <row r="230" spans="1:8" s="151" customFormat="1" ht="21" customHeight="1">
      <c r="A230" s="162" t="s">
        <v>136</v>
      </c>
      <c r="B230" s="288">
        <v>3911</v>
      </c>
      <c r="C230" s="108" t="s">
        <v>138</v>
      </c>
      <c r="D230" s="522" t="s">
        <v>128</v>
      </c>
      <c r="E230" s="522"/>
      <c r="F230" s="522"/>
      <c r="G230" s="522"/>
      <c r="H230" s="105">
        <f>H219</f>
        <v>0</v>
      </c>
    </row>
    <row r="231" spans="1:8" s="151" customFormat="1" ht="22.5" customHeight="1">
      <c r="A231" s="162" t="s">
        <v>136</v>
      </c>
      <c r="B231" s="288">
        <v>3912</v>
      </c>
      <c r="C231" s="108" t="s">
        <v>139</v>
      </c>
      <c r="D231" s="522" t="s">
        <v>629</v>
      </c>
      <c r="E231" s="522"/>
      <c r="F231" s="522"/>
      <c r="G231" s="522"/>
      <c r="H231" s="105">
        <f>SUMIF(B191:B202, 3912, H191:H202)</f>
        <v>0</v>
      </c>
    </row>
    <row r="232" spans="1:8" s="151" customFormat="1" ht="22.5" customHeight="1">
      <c r="A232" s="162" t="s">
        <v>136</v>
      </c>
      <c r="B232" s="288">
        <v>3921</v>
      </c>
      <c r="C232" s="108" t="s">
        <v>618</v>
      </c>
      <c r="D232" s="522" t="s">
        <v>617</v>
      </c>
      <c r="E232" s="522"/>
      <c r="F232" s="522"/>
      <c r="G232" s="522"/>
      <c r="H232" s="105">
        <f>SUMIF(B192:B203, 3921, H192:H203)</f>
        <v>0</v>
      </c>
    </row>
    <row r="233" spans="1:8" s="154" customFormat="1" ht="4.5" customHeight="1">
      <c r="A233" s="65"/>
      <c r="B233" s="82"/>
      <c r="C233" s="65"/>
      <c r="D233" s="65"/>
      <c r="E233" s="65"/>
      <c r="F233" s="65"/>
      <c r="G233" s="65"/>
      <c r="H233" s="75"/>
    </row>
    <row r="234" spans="1:8" s="154" customFormat="1" ht="48" customHeight="1">
      <c r="A234" s="678" t="s">
        <v>561</v>
      </c>
      <c r="B234" s="678"/>
      <c r="C234" s="678"/>
      <c r="D234" s="678"/>
      <c r="E234" s="678"/>
      <c r="F234" s="678"/>
      <c r="G234" s="678"/>
      <c r="H234" s="678"/>
    </row>
    <row r="235" spans="1:8" s="154" customFormat="1" ht="20.25" customHeight="1">
      <c r="A235" s="65"/>
      <c r="B235" s="82"/>
      <c r="C235" s="65"/>
      <c r="D235" s="65"/>
      <c r="E235" s="65"/>
      <c r="F235" s="65"/>
      <c r="G235" s="65"/>
      <c r="H235" s="75"/>
    </row>
    <row r="236" spans="1:8" s="154" customFormat="1" ht="28.5" customHeight="1">
      <c r="A236" s="682" t="s">
        <v>102</v>
      </c>
      <c r="B236" s="683"/>
      <c r="C236" s="683"/>
      <c r="D236" s="683"/>
      <c r="E236" s="683"/>
      <c r="F236" s="683"/>
      <c r="G236" s="683"/>
      <c r="H236" s="683"/>
    </row>
    <row r="237" spans="1:8" s="154" customFormat="1" ht="50.25" customHeight="1">
      <c r="A237" s="681" t="str">
        <f>List!D13</f>
        <v>The approver must email the fully reviewed timesheet, along with any applicable expense receipts, to the Bureau by 5 PM on the 5th of each month. For December, the deadline is November 28th, 2024. If the 5th falls on a weekend, the deadline is 5 PM on the preceding Friday to ensure inclusion in the upcoming payroll. Incomplete or incorrect forms may result in exclusion from payroll processing</v>
      </c>
      <c r="B237" s="681"/>
      <c r="C237" s="681"/>
      <c r="D237" s="681"/>
      <c r="E237" s="681"/>
      <c r="F237" s="681"/>
      <c r="G237" s="681"/>
      <c r="H237" s="681"/>
    </row>
    <row r="238" spans="1:8" s="154" customFormat="1" ht="9.75" customHeight="1" thickBot="1">
      <c r="A238" s="65"/>
      <c r="B238" s="82"/>
      <c r="C238" s="65"/>
      <c r="D238" s="65"/>
      <c r="E238" s="65"/>
      <c r="F238" s="65"/>
      <c r="G238" s="65"/>
      <c r="H238" s="75"/>
    </row>
    <row r="239" spans="1:8" s="144" customFormat="1" ht="30" customHeight="1" thickBot="1">
      <c r="A239" s="668" t="s">
        <v>140</v>
      </c>
      <c r="B239" s="669"/>
      <c r="C239" s="669"/>
      <c r="D239" s="669"/>
      <c r="E239" s="669"/>
      <c r="F239" s="669"/>
      <c r="G239" s="669"/>
      <c r="H239" s="670"/>
    </row>
    <row r="240" spans="1:8" s="144" customFormat="1" ht="45.75" customHeight="1">
      <c r="A240" s="618" t="s">
        <v>591</v>
      </c>
      <c r="B240" s="618"/>
      <c r="C240" s="618"/>
      <c r="D240" s="618"/>
      <c r="E240" s="618"/>
      <c r="F240" s="618"/>
      <c r="G240" s="618"/>
      <c r="H240" s="619"/>
    </row>
    <row r="241" spans="1:8" s="144" customFormat="1" ht="3" customHeight="1">
      <c r="A241" s="335"/>
      <c r="B241" s="335"/>
      <c r="C241" s="335"/>
      <c r="D241" s="335"/>
      <c r="E241" s="335"/>
      <c r="F241" s="335"/>
      <c r="G241" s="335"/>
      <c r="H241" s="336"/>
    </row>
    <row r="242" spans="1:8" s="144" customFormat="1" ht="23.25" customHeight="1" thickBot="1">
      <c r="A242" s="318" t="s">
        <v>426</v>
      </c>
      <c r="B242" s="319"/>
      <c r="C242" s="319"/>
      <c r="D242" s="319"/>
      <c r="E242" s="319"/>
      <c r="F242" s="319"/>
      <c r="G242" s="319"/>
      <c r="H242" s="320"/>
    </row>
    <row r="243" spans="1:8" s="144" customFormat="1" ht="23.25" customHeight="1" thickBot="1">
      <c r="A243" s="321" t="s">
        <v>424</v>
      </c>
      <c r="B243" s="319"/>
      <c r="C243" s="319"/>
      <c r="D243" s="319"/>
      <c r="E243" s="332" t="s">
        <v>4</v>
      </c>
      <c r="F243" s="616" t="str">
        <f>IF($E243=List!$D$246, List!$D$1,
    IF(OR($E243=List!$D$247, $E243=List!$D$248), List!$F$2
    )
)</f>
        <v>*Required for processing</v>
      </c>
      <c r="G243" s="617"/>
      <c r="H243" s="320"/>
    </row>
    <row r="244" spans="1:8" s="144" customFormat="1" ht="4.5" customHeight="1" thickBot="1">
      <c r="A244" s="321"/>
      <c r="B244" s="319"/>
      <c r="C244" s="319"/>
      <c r="D244" s="319"/>
      <c r="E244" s="319"/>
      <c r="F244" s="319"/>
      <c r="G244" s="319"/>
      <c r="H244" s="320"/>
    </row>
    <row r="245" spans="1:8" s="144" customFormat="1" ht="23.25" customHeight="1" thickBot="1">
      <c r="A245" s="321" t="s">
        <v>562</v>
      </c>
      <c r="B245" s="319"/>
      <c r="C245" s="319"/>
      <c r="D245" s="319"/>
      <c r="E245" s="332" t="s">
        <v>4</v>
      </c>
      <c r="F245" s="616" t="str">
        <f>IF($E245=List!$D$246, List!$D$2,
    IF(OR($E245=List!$D$247, $E245=List!$D$248), List!$F$2
    )
)</f>
        <v>*Required for payroll processing</v>
      </c>
      <c r="G245" s="617"/>
      <c r="H245" s="320"/>
    </row>
    <row r="246" spans="1:8" s="144" customFormat="1" ht="9.75" customHeight="1">
      <c r="A246" s="321"/>
      <c r="B246" s="319"/>
      <c r="C246" s="319"/>
      <c r="D246" s="319"/>
      <c r="E246" s="319"/>
      <c r="F246" s="319"/>
      <c r="G246" s="319"/>
      <c r="H246" s="320"/>
    </row>
    <row r="247" spans="1:8" s="144" customFormat="1" ht="23.25" customHeight="1" thickBot="1">
      <c r="A247" s="318" t="s">
        <v>425</v>
      </c>
      <c r="B247" s="319"/>
      <c r="C247" s="319"/>
      <c r="D247" s="319"/>
      <c r="E247" s="319"/>
      <c r="F247" s="319"/>
      <c r="G247" s="319"/>
      <c r="H247" s="320"/>
    </row>
    <row r="248" spans="1:8" s="144" customFormat="1" ht="23.25" customHeight="1" thickBot="1">
      <c r="A248" s="321" t="s">
        <v>563</v>
      </c>
      <c r="B248" s="319"/>
      <c r="C248" s="319"/>
      <c r="D248" s="319"/>
      <c r="E248" s="332" t="s">
        <v>4</v>
      </c>
      <c r="F248" s="616" t="str">
        <f>IF($E248=List!$D$246, List!$D$2,
    IF(OR($E248=List!$D$247, $E248=List!$D$248), List!$F$2
    )
)</f>
        <v>*Required for payroll processing</v>
      </c>
      <c r="G248" s="617"/>
      <c r="H248" s="320"/>
    </row>
    <row r="249" spans="1:8" s="144" customFormat="1" ht="5.25" customHeight="1" thickBot="1">
      <c r="A249" s="321"/>
      <c r="B249" s="319"/>
      <c r="C249" s="319"/>
      <c r="D249" s="319"/>
      <c r="E249" s="319"/>
      <c r="F249" s="319"/>
      <c r="G249" s="319"/>
      <c r="H249" s="320"/>
    </row>
    <row r="250" spans="1:8" s="144" customFormat="1" ht="23.25" customHeight="1" thickBot="1">
      <c r="A250" s="321" t="s">
        <v>564</v>
      </c>
      <c r="B250" s="319"/>
      <c r="C250" s="319"/>
      <c r="D250" s="319"/>
      <c r="E250" s="332" t="s">
        <v>4</v>
      </c>
      <c r="F250" s="616" t="str">
        <f>IF($E250=List!$D$246, List!$D$2,
    IF(OR($E250=List!$D$247, $E250=List!$D$248), List!$F$2
    )
)</f>
        <v>*Required for payroll processing</v>
      </c>
      <c r="G250" s="617"/>
      <c r="H250" s="320"/>
    </row>
    <row r="251" spans="1:8" ht="7.5" customHeight="1" thickBot="1">
      <c r="A251" s="322"/>
      <c r="B251" s="323"/>
      <c r="C251" s="323"/>
      <c r="D251" s="323"/>
      <c r="E251" s="323"/>
      <c r="F251" s="323"/>
      <c r="G251" s="323"/>
      <c r="H251" s="324"/>
    </row>
    <row r="252" spans="1:8" ht="42.75" customHeight="1" thickBot="1">
      <c r="A252" s="325" t="s">
        <v>420</v>
      </c>
      <c r="B252" s="613"/>
      <c r="C252" s="614"/>
      <c r="D252" s="615"/>
      <c r="E252" s="181" t="str">
        <f>IF(ISBLANK(B252), List!$D$1, IF(A252&lt;&gt;"", List!$F$2, ""))</f>
        <v>*Required for processing</v>
      </c>
      <c r="F252" s="326" t="s">
        <v>422</v>
      </c>
      <c r="G252" s="333"/>
      <c r="H252" s="327" t="str">
        <f>IF(ISBLANK(G252), List!$D$1, IF(G252&lt;&gt;"", List!$F$2, ""))</f>
        <v>*Required for processing</v>
      </c>
    </row>
    <row r="253" spans="1:8" ht="3" customHeight="1" thickBot="1">
      <c r="A253" s="328"/>
      <c r="B253" s="302"/>
      <c r="C253" s="302"/>
      <c r="D253" s="302"/>
      <c r="E253" s="302"/>
      <c r="F253" s="302"/>
      <c r="G253" s="302"/>
      <c r="H253" s="329"/>
    </row>
    <row r="254" spans="1:8" ht="42.75" customHeight="1" thickBot="1">
      <c r="A254" s="325" t="s">
        <v>421</v>
      </c>
      <c r="B254" s="613"/>
      <c r="C254" s="614"/>
      <c r="D254" s="615"/>
      <c r="E254" s="181" t="str">
        <f>IF(ISBLANK(B254), List!$D$1, IF(B254&lt;&gt;"", List!$F$2, ""))</f>
        <v>*Required for processing</v>
      </c>
      <c r="F254" s="326" t="s">
        <v>423</v>
      </c>
      <c r="G254" s="334"/>
      <c r="H254" s="327" t="str">
        <f>IF(ISBLANK(G254), List!$D$1, IF(G254&lt;&gt;"", List!$F$2, ""))</f>
        <v>*Required for processing</v>
      </c>
    </row>
    <row r="255" spans="1:8" ht="6.75" customHeight="1">
      <c r="A255" s="330"/>
      <c r="B255" s="302"/>
      <c r="C255" s="302"/>
      <c r="D255" s="302"/>
      <c r="E255" s="302"/>
      <c r="F255" s="331"/>
      <c r="G255" s="302"/>
      <c r="H255" s="329"/>
    </row>
    <row r="256" spans="1:8" ht="15" customHeight="1" thickBot="1">
      <c r="A256" s="671" t="s">
        <v>141</v>
      </c>
      <c r="B256" s="672"/>
      <c r="C256" s="672"/>
      <c r="D256" s="672"/>
      <c r="E256" s="672"/>
      <c r="F256" s="672"/>
      <c r="G256" s="672"/>
      <c r="H256" s="673"/>
    </row>
    <row r="257" spans="1:8" ht="41.25" customHeight="1" thickBot="1">
      <c r="A257" s="676" t="s">
        <v>142</v>
      </c>
      <c r="B257" s="677"/>
      <c r="C257" s="677"/>
      <c r="D257" s="677"/>
      <c r="E257" s="674" t="str">
        <f>IF(A82=DropDownList!E48, "accountspayable@universityofgalway.ie",
    IF(A82=DropDownList!E49, "timesheets.bureau@universityofgalway.ie",
        "Finance email address will update here when, Step 2 is complete"
    )
)</f>
        <v>Finance email address will update here when, Step 2 is complete</v>
      </c>
      <c r="F257" s="674"/>
      <c r="G257" s="674"/>
      <c r="H257" s="675"/>
    </row>
    <row r="258" spans="1:8" ht="3.75" customHeight="1" thickBot="1"/>
    <row r="259" spans="1:8" s="144" customFormat="1" ht="33.75" customHeight="1" thickBot="1">
      <c r="A259" s="482" t="s">
        <v>143</v>
      </c>
      <c r="B259" s="483"/>
      <c r="C259" s="483"/>
      <c r="D259" s="483"/>
      <c r="E259" s="337" t="s">
        <v>144</v>
      </c>
      <c r="F259" s="660" t="s">
        <v>145</v>
      </c>
      <c r="G259" s="661"/>
      <c r="H259" s="662"/>
    </row>
    <row r="260" spans="1:8" ht="72" customHeight="1">
      <c r="A260" s="679" t="s">
        <v>566</v>
      </c>
      <c r="B260" s="680"/>
      <c r="C260" s="680"/>
      <c r="D260" s="680"/>
      <c r="E260" s="338" t="s">
        <v>146</v>
      </c>
      <c r="F260" s="663" t="s">
        <v>147</v>
      </c>
      <c r="G260" s="663"/>
      <c r="H260" s="664"/>
    </row>
    <row r="261" spans="1:8" ht="53.25" customHeight="1" thickBot="1">
      <c r="A261" s="658" t="s">
        <v>567</v>
      </c>
      <c r="B261" s="659"/>
      <c r="C261" s="659"/>
      <c r="D261" s="659"/>
      <c r="E261" s="339" t="s">
        <v>148</v>
      </c>
      <c r="F261" s="665" t="s">
        <v>149</v>
      </c>
      <c r="G261" s="665"/>
      <c r="H261" s="666"/>
    </row>
  </sheetData>
  <sheetProtection algorithmName="SHA-512" hashValue="Phr703xcHCRhply/dAoIz+UiyS6b6HYjPO6VDCnam0aT0Az7WNWHZD4aHIWFyhIt6PzHWW5QH6afV/3kUmoZ9A==" saltValue="Z0M94bg8n78nfP6sUtP4lw==" spinCount="100000" sheet="1" objects="1" scenarios="1"/>
  <mergeCells count="266">
    <mergeCell ref="A208:H208"/>
    <mergeCell ref="A209:G209"/>
    <mergeCell ref="A214:C214"/>
    <mergeCell ref="D214:G214"/>
    <mergeCell ref="D216:E216"/>
    <mergeCell ref="D231:G231"/>
    <mergeCell ref="B168:C168"/>
    <mergeCell ref="A166:C166"/>
    <mergeCell ref="A171:E171"/>
    <mergeCell ref="A172:H172"/>
    <mergeCell ref="A173:C173"/>
    <mergeCell ref="D173:G173"/>
    <mergeCell ref="A206:H206"/>
    <mergeCell ref="A207:B207"/>
    <mergeCell ref="C207:D207"/>
    <mergeCell ref="F180:G180"/>
    <mergeCell ref="D168:G168"/>
    <mergeCell ref="D228:G228"/>
    <mergeCell ref="D218:E218"/>
    <mergeCell ref="D219:E219"/>
    <mergeCell ref="A212:H212"/>
    <mergeCell ref="A216:C216"/>
    <mergeCell ref="D224:G224"/>
    <mergeCell ref="D225:G225"/>
    <mergeCell ref="A149:G149"/>
    <mergeCell ref="G134:H134"/>
    <mergeCell ref="C134:F134"/>
    <mergeCell ref="A34:G34"/>
    <mergeCell ref="E21:F21"/>
    <mergeCell ref="G21:H21"/>
    <mergeCell ref="A32:H32"/>
    <mergeCell ref="A35:E35"/>
    <mergeCell ref="C47:F47"/>
    <mergeCell ref="A39:B39"/>
    <mergeCell ref="A41:B41"/>
    <mergeCell ref="C41:F41"/>
    <mergeCell ref="C45:F45"/>
    <mergeCell ref="B115:C115"/>
    <mergeCell ref="B113:C113"/>
    <mergeCell ref="A88:G88"/>
    <mergeCell ref="A84:G84"/>
    <mergeCell ref="A59:G59"/>
    <mergeCell ref="A90:H90"/>
    <mergeCell ref="A75:H75"/>
    <mergeCell ref="E111:G111"/>
    <mergeCell ref="A76:C76"/>
    <mergeCell ref="G76:H76"/>
    <mergeCell ref="A79:C79"/>
    <mergeCell ref="D163:E163"/>
    <mergeCell ref="D166:E166"/>
    <mergeCell ref="A154:H154"/>
    <mergeCell ref="F117:G117"/>
    <mergeCell ref="F119:G119"/>
    <mergeCell ref="B117:C117"/>
    <mergeCell ref="B119:C119"/>
    <mergeCell ref="A130:B130"/>
    <mergeCell ref="F50:H50"/>
    <mergeCell ref="B145:E145"/>
    <mergeCell ref="B146:E146"/>
    <mergeCell ref="B147:E147"/>
    <mergeCell ref="D132:H132"/>
    <mergeCell ref="A139:H139"/>
    <mergeCell ref="F130:H130"/>
    <mergeCell ref="A140:H140"/>
    <mergeCell ref="A153:G153"/>
    <mergeCell ref="A66:H66"/>
    <mergeCell ref="D76:F76"/>
    <mergeCell ref="A109:H109"/>
    <mergeCell ref="A80:G80"/>
    <mergeCell ref="B110:C110"/>
    <mergeCell ref="B100:C100"/>
    <mergeCell ref="D110:E110"/>
    <mergeCell ref="A261:D261"/>
    <mergeCell ref="A259:D259"/>
    <mergeCell ref="F259:H259"/>
    <mergeCell ref="F260:H260"/>
    <mergeCell ref="F261:H261"/>
    <mergeCell ref="D229:G229"/>
    <mergeCell ref="D232:G232"/>
    <mergeCell ref="A239:H239"/>
    <mergeCell ref="A256:H256"/>
    <mergeCell ref="E257:H257"/>
    <mergeCell ref="A257:D257"/>
    <mergeCell ref="A234:H234"/>
    <mergeCell ref="A260:D260"/>
    <mergeCell ref="A237:H237"/>
    <mergeCell ref="A236:H236"/>
    <mergeCell ref="B252:D252"/>
    <mergeCell ref="E19:F19"/>
    <mergeCell ref="D79:F79"/>
    <mergeCell ref="G79:H79"/>
    <mergeCell ref="A89:H89"/>
    <mergeCell ref="D85:D86"/>
    <mergeCell ref="G106:H106"/>
    <mergeCell ref="E106:F106"/>
    <mergeCell ref="A106:D106"/>
    <mergeCell ref="F110:G110"/>
    <mergeCell ref="A47:B47"/>
    <mergeCell ref="G63:H63"/>
    <mergeCell ref="A73:C73"/>
    <mergeCell ref="D73:F73"/>
    <mergeCell ref="G73:H73"/>
    <mergeCell ref="A65:C65"/>
    <mergeCell ref="D65:F65"/>
    <mergeCell ref="A68:C68"/>
    <mergeCell ref="D68:F68"/>
    <mergeCell ref="A70:C70"/>
    <mergeCell ref="D70:F70"/>
    <mergeCell ref="A60:C60"/>
    <mergeCell ref="D60:F60"/>
    <mergeCell ref="C37:F37"/>
    <mergeCell ref="G37:H37"/>
    <mergeCell ref="A148:F148"/>
    <mergeCell ref="B254:D254"/>
    <mergeCell ref="F250:G250"/>
    <mergeCell ref="A240:H240"/>
    <mergeCell ref="F243:G243"/>
    <mergeCell ref="F245:G245"/>
    <mergeCell ref="F248:G248"/>
    <mergeCell ref="D230:G230"/>
    <mergeCell ref="A3:H3"/>
    <mergeCell ref="A4:H4"/>
    <mergeCell ref="A13:H13"/>
    <mergeCell ref="A31:H31"/>
    <mergeCell ref="A29:H29"/>
    <mergeCell ref="A26:H26"/>
    <mergeCell ref="A27:H27"/>
    <mergeCell ref="A28:H28"/>
    <mergeCell ref="A10:H10"/>
    <mergeCell ref="A17:H17"/>
    <mergeCell ref="A25:C25"/>
    <mergeCell ref="E25:H25"/>
    <mergeCell ref="G24:H24"/>
    <mergeCell ref="A8:H8"/>
    <mergeCell ref="G19:H19"/>
    <mergeCell ref="A19:D19"/>
    <mergeCell ref="A163:C163"/>
    <mergeCell ref="A11:H11"/>
    <mergeCell ref="B16:C16"/>
    <mergeCell ref="A6:H6"/>
    <mergeCell ref="A7:H7"/>
    <mergeCell ref="A191:H191"/>
    <mergeCell ref="A180:C180"/>
    <mergeCell ref="A182:H182"/>
    <mergeCell ref="C184:C185"/>
    <mergeCell ref="B96:C96"/>
    <mergeCell ref="B94:C94"/>
    <mergeCell ref="F94:G94"/>
    <mergeCell ref="B102:C102"/>
    <mergeCell ref="F105:G105"/>
    <mergeCell ref="B98:C98"/>
    <mergeCell ref="A124:D124"/>
    <mergeCell ref="F96:G96"/>
    <mergeCell ref="F98:G98"/>
    <mergeCell ref="F100:G100"/>
    <mergeCell ref="B104:C104"/>
    <mergeCell ref="A132:B132"/>
    <mergeCell ref="D150:E150"/>
    <mergeCell ref="F159:G159"/>
    <mergeCell ref="E157:H157"/>
    <mergeCell ref="I201:J201"/>
    <mergeCell ref="I202:J202"/>
    <mergeCell ref="I203:J203"/>
    <mergeCell ref="I192:J192"/>
    <mergeCell ref="I193:J193"/>
    <mergeCell ref="I194:J194"/>
    <mergeCell ref="I195:J195"/>
    <mergeCell ref="I196:J196"/>
    <mergeCell ref="I197:J197"/>
    <mergeCell ref="I198:J198"/>
    <mergeCell ref="I199:J199"/>
    <mergeCell ref="I200:J200"/>
    <mergeCell ref="A221:H221"/>
    <mergeCell ref="A175:C175"/>
    <mergeCell ref="A220:H220"/>
    <mergeCell ref="E184:E185"/>
    <mergeCell ref="D227:G227"/>
    <mergeCell ref="A82:H82"/>
    <mergeCell ref="A121:H121"/>
    <mergeCell ref="A112:B112"/>
    <mergeCell ref="A222:H222"/>
    <mergeCell ref="B105:C105"/>
    <mergeCell ref="F92:G92"/>
    <mergeCell ref="B92:E92"/>
    <mergeCell ref="A85:C85"/>
    <mergeCell ref="F184:F185"/>
    <mergeCell ref="D180:E180"/>
    <mergeCell ref="A184:A185"/>
    <mergeCell ref="B184:B185"/>
    <mergeCell ref="H184:H185"/>
    <mergeCell ref="A134:B134"/>
    <mergeCell ref="A136:B136"/>
    <mergeCell ref="C136:D136"/>
    <mergeCell ref="A138:B138"/>
    <mergeCell ref="C138:D138"/>
    <mergeCell ref="E136:F136"/>
    <mergeCell ref="D223:G223"/>
    <mergeCell ref="A162:B162"/>
    <mergeCell ref="D226:G226"/>
    <mergeCell ref="A71:H71"/>
    <mergeCell ref="A91:C91"/>
    <mergeCell ref="E85:H85"/>
    <mergeCell ref="A86:C86"/>
    <mergeCell ref="E86:H86"/>
    <mergeCell ref="A77:H77"/>
    <mergeCell ref="A74:H74"/>
    <mergeCell ref="A111:D111"/>
    <mergeCell ref="A122:H122"/>
    <mergeCell ref="A217:G217"/>
    <mergeCell ref="A128:G128"/>
    <mergeCell ref="F115:G115"/>
    <mergeCell ref="A123:B123"/>
    <mergeCell ref="F123:G123"/>
    <mergeCell ref="F125:G125"/>
    <mergeCell ref="B125:C125"/>
    <mergeCell ref="F113:G113"/>
    <mergeCell ref="A159:E159"/>
    <mergeCell ref="A161:B161"/>
    <mergeCell ref="A157:D157"/>
    <mergeCell ref="D169:G169"/>
    <mergeCell ref="A183:H183"/>
    <mergeCell ref="F204:G204"/>
    <mergeCell ref="A204:E204"/>
    <mergeCell ref="A152:H152"/>
    <mergeCell ref="F150:G150"/>
    <mergeCell ref="C130:E130"/>
    <mergeCell ref="D184:D185"/>
    <mergeCell ref="A186:H186"/>
    <mergeCell ref="A63:C63"/>
    <mergeCell ref="D63:F63"/>
    <mergeCell ref="G68:H68"/>
    <mergeCell ref="G70:H70"/>
    <mergeCell ref="G65:H65"/>
    <mergeCell ref="E138:F138"/>
    <mergeCell ref="A155:H155"/>
    <mergeCell ref="B143:E143"/>
    <mergeCell ref="B144:E144"/>
    <mergeCell ref="B156:H156"/>
    <mergeCell ref="A178:C178"/>
    <mergeCell ref="A165:B165"/>
    <mergeCell ref="F163:H163"/>
    <mergeCell ref="F166:H166"/>
    <mergeCell ref="D175:G175"/>
    <mergeCell ref="D178:G178"/>
    <mergeCell ref="C50:E50"/>
    <mergeCell ref="C52:E52"/>
    <mergeCell ref="C54:E54"/>
    <mergeCell ref="C56:E56"/>
    <mergeCell ref="G39:H39"/>
    <mergeCell ref="G47:H47"/>
    <mergeCell ref="A61:C61"/>
    <mergeCell ref="D61:F61"/>
    <mergeCell ref="A37:B37"/>
    <mergeCell ref="G41:H41"/>
    <mergeCell ref="C39:F39"/>
    <mergeCell ref="A43:B43"/>
    <mergeCell ref="C43:F43"/>
    <mergeCell ref="G43:H43"/>
    <mergeCell ref="G52:H52"/>
    <mergeCell ref="A54:B54"/>
    <mergeCell ref="A52:B52"/>
    <mergeCell ref="A56:B56"/>
    <mergeCell ref="A50:B50"/>
    <mergeCell ref="A49:H49"/>
    <mergeCell ref="G45:H45"/>
    <mergeCell ref="A45:B45"/>
  </mergeCells>
  <phoneticPr fontId="1" type="noConversion"/>
  <conditionalFormatting sqref="A143:A147">
    <cfRule type="cellIs" dxfId="124" priority="46" operator="equal">
      <formula>"(DD-MMM-YY)"</formula>
    </cfRule>
  </conditionalFormatting>
  <conditionalFormatting sqref="A192:A203">
    <cfRule type="containsText" dxfId="123" priority="7" operator="containsText" text="Taxi">
      <formula>NOT(ISERROR(SEARCH("Taxi",A192)))</formula>
    </cfRule>
  </conditionalFormatting>
  <conditionalFormatting sqref="A234">
    <cfRule type="cellIs" dxfId="122" priority="394" operator="equal">
      <formula>"Form is not complete, Do Not Email this form until it's complete in Full"</formula>
    </cfRule>
    <cfRule type="cellIs" dxfId="121" priority="393" operator="equal">
      <formula>"Please Email this form to externs@nuigalway.ie"</formula>
    </cfRule>
  </conditionalFormatting>
  <conditionalFormatting sqref="A163:C163">
    <cfRule type="containsText" dxfId="120" priority="157" operator="containsText" text="Request for approval to travel form required">
      <formula>NOT(ISERROR(SEARCH("Request for approval to travel form required",A163)))</formula>
    </cfRule>
  </conditionalFormatting>
  <conditionalFormatting sqref="A166:C166">
    <cfRule type="containsText" dxfId="119" priority="10" operator="containsText" text="Request for approval to travel form required">
      <formula>NOT(ISERROR(SEARCH("Request for approval to travel form required",A166)))</formula>
    </cfRule>
  </conditionalFormatting>
  <conditionalFormatting sqref="A152:H152">
    <cfRule type="containsText" dxfId="118" priority="37" operator="containsText" text="As Guest Lecturer, you can't claim expenses">
      <formula>NOT(ISERROR(SEARCH("As Guest Lecturer, you can't claim expenses",A152)))</formula>
    </cfRule>
    <cfRule type="containsText" dxfId="117" priority="38" operator="containsText" text="As Subject Specialists, you can claim expenses as your claim is processed by the Payroll Office (Timesheets Bureau)">
      <formula>NOT(ISERROR(SEARCH("As Subject Specialists, you can claim expenses as your claim is processed by the Payroll Office (Timesheets Bureau)",A152)))</formula>
    </cfRule>
    <cfRule type="containsText" dxfId="116" priority="39" operator="containsText" text="Please do not proceed with this form. Contact us for further assistance">
      <formula>NOT(ISERROR(SEARCH("Please do not proceed with this form. Contact us for further assistance",A152)))</formula>
    </cfRule>
    <cfRule type="containsText" dxfId="115" priority="40" operator="containsText" text="You can't claim expenses as your claim is processed by Accounts Payable">
      <formula>NOT(ISERROR(SEARCH("You can't claim expenses as your claim is processed by Accounts Payable",A152)))</formula>
    </cfRule>
  </conditionalFormatting>
  <conditionalFormatting sqref="A221:H221">
    <cfRule type="containsText" dxfId="114" priority="14" operator="containsText" text="As Subject Specialists, you can claim expenses as your claim is processed by the Payroll Office (Timesheets Bureau)">
      <formula>NOT(ISERROR(SEARCH("As Subject Specialists, you can claim expenses as your claim is processed by the Payroll Office (Timesheets Bureau)",A221)))</formula>
    </cfRule>
    <cfRule type="containsText" dxfId="113" priority="18" operator="containsText" text="Please do not proceed with this form. Contact us for further assistance">
      <formula>NOT(ISERROR(SEARCH("Please do not proceed with this form. Contact us for further assistance",A221)))</formula>
    </cfRule>
    <cfRule type="containsText" dxfId="112" priority="78" operator="containsText" text="You can't claim expenses as your claim is processed by Accounts Payable">
      <formula>NOT(ISERROR(SEARCH("You can't claim expenses as your claim is processed by Accounts Payable",A221)))</formula>
    </cfRule>
    <cfRule type="containsText" dxfId="111" priority="77" operator="containsText" text="You can claim expenses as your claim is processed by Payroll Office (Timesheets Bureau)">
      <formula>NOT(ISERROR(SEARCH("You can claim expenses as your claim is processed by Payroll Office (Timesheets Bureau)",A221)))</formula>
    </cfRule>
  </conditionalFormatting>
  <conditionalFormatting sqref="B98">
    <cfRule type="containsBlanks" dxfId="110" priority="279">
      <formula>LEN(TRIM(B98))=0</formula>
    </cfRule>
  </conditionalFormatting>
  <conditionalFormatting sqref="B113">
    <cfRule type="containsBlanks" dxfId="109" priority="275">
      <formula>LEN(TRIM(B113))=0</formula>
    </cfRule>
  </conditionalFormatting>
  <conditionalFormatting sqref="B115">
    <cfRule type="containsBlanks" dxfId="108" priority="274">
      <formula>LEN(TRIM(B115))=0</formula>
    </cfRule>
  </conditionalFormatting>
  <conditionalFormatting sqref="B117">
    <cfRule type="containsBlanks" dxfId="107" priority="273">
      <formula>LEN(TRIM(B117))=0</formula>
    </cfRule>
  </conditionalFormatting>
  <conditionalFormatting sqref="B119">
    <cfRule type="containsBlanks" dxfId="106" priority="272">
      <formula>LEN(TRIM(B119))=0</formula>
    </cfRule>
  </conditionalFormatting>
  <conditionalFormatting sqref="B125">
    <cfRule type="containsBlanks" dxfId="105" priority="268">
      <formula>LEN(TRIM(B125))=0</formula>
    </cfRule>
  </conditionalFormatting>
  <conditionalFormatting sqref="C39">
    <cfRule type="containsBlanks" dxfId="104" priority="322">
      <formula>LEN(TRIM(C39))=0</formula>
    </cfRule>
  </conditionalFormatting>
  <conditionalFormatting sqref="C41">
    <cfRule type="containsBlanks" dxfId="103" priority="63">
      <formula>LEN(TRIM(C41))=0</formula>
    </cfRule>
  </conditionalFormatting>
  <conditionalFormatting sqref="C43">
    <cfRule type="containsBlanks" dxfId="102" priority="60">
      <formula>LEN(TRIM(C43))=0</formula>
    </cfRule>
  </conditionalFormatting>
  <conditionalFormatting sqref="C45">
    <cfRule type="containsBlanks" dxfId="101" priority="142">
      <formula>LEN(TRIM(C45))=0</formula>
    </cfRule>
  </conditionalFormatting>
  <conditionalFormatting sqref="C47">
    <cfRule type="containsBlanks" dxfId="100" priority="311">
      <formula>LEN(TRIM(C47))=0</formula>
    </cfRule>
  </conditionalFormatting>
  <conditionalFormatting sqref="C49:C50 B94 F94 B96 F96 F100 B127">
    <cfRule type="containsBlanks" dxfId="99" priority="453">
      <formula>LEN(TRIM(B49))=0</formula>
    </cfRule>
  </conditionalFormatting>
  <conditionalFormatting sqref="C192:C203">
    <cfRule type="cellIs" dxfId="98" priority="186" operator="equal">
      <formula>"PRSI Week"</formula>
    </cfRule>
    <cfRule type="containsBlanks" dxfId="97" priority="187">
      <formula>LEN(TRIM(C192))=0</formula>
    </cfRule>
  </conditionalFormatting>
  <conditionalFormatting sqref="C219">
    <cfRule type="containsBlanks" dxfId="96" priority="183">
      <formula>LEN(TRIM(C219))=0</formula>
    </cfRule>
    <cfRule type="cellIs" dxfId="95" priority="182" operator="equal">
      <formula>"PRSI Week"</formula>
    </cfRule>
  </conditionalFormatting>
  <conditionalFormatting sqref="C37:F37">
    <cfRule type="containsText" dxfId="94" priority="13" operator="containsText" text="No">
      <formula>NOT(ISERROR(SEARCH("No",C37)))</formula>
    </cfRule>
  </conditionalFormatting>
  <conditionalFormatting sqref="D76">
    <cfRule type="containsBlanks" dxfId="93" priority="43">
      <formula>LEN(TRIM(D76))=0</formula>
    </cfRule>
  </conditionalFormatting>
  <conditionalFormatting sqref="D94 H94 D96:D102 H96:H102 H105 D113 D115 D117 D119 F130 E162 H162 E165 H165 H168 H178 E252 H252 E254 H254">
    <cfRule type="expression" dxfId="92" priority="246">
      <formula>A94="Select from drop-down list"</formula>
    </cfRule>
  </conditionalFormatting>
  <conditionalFormatting sqref="D105">
    <cfRule type="containsText" dxfId="91" priority="145" operator="containsText" text="✓">
      <formula>NOT(ISERROR(SEARCH("✓",D105)))</formula>
    </cfRule>
    <cfRule type="expression" dxfId="90" priority="146">
      <formula>A105="Select from drop-down list"</formula>
    </cfRule>
  </conditionalFormatting>
  <conditionalFormatting sqref="D110">
    <cfRule type="expression" dxfId="89" priority="42">
      <formula>XFC110="Select from drop-down list"</formula>
    </cfRule>
    <cfRule type="containsText" dxfId="88" priority="41" operator="containsText" text="✓">
      <formula>NOT(ISERROR(SEARCH("✓",D110)))</formula>
    </cfRule>
  </conditionalFormatting>
  <conditionalFormatting sqref="D132">
    <cfRule type="expression" dxfId="87" priority="457">
      <formula>B132="Select from drop-down list"</formula>
    </cfRule>
  </conditionalFormatting>
  <conditionalFormatting sqref="D137">
    <cfRule type="expression" dxfId="86" priority="45">
      <formula>B137="Select from drop-down list"</formula>
    </cfRule>
    <cfRule type="containsText" dxfId="85" priority="44" operator="containsText" text="✓">
      <formula>NOT(ISERROR(SEARCH("✓",D137)))</formula>
    </cfRule>
  </conditionalFormatting>
  <conditionalFormatting sqref="F52 E49 F50 E51 E53 F54">
    <cfRule type="containsText" dxfId="84" priority="25" operator="containsText" text="✓">
      <formula>NOT(ISERROR(SEARCH("✓",E49)))</formula>
    </cfRule>
  </conditionalFormatting>
  <conditionalFormatting sqref="F52">
    <cfRule type="containsText" dxfId="83" priority="24" operator="containsText" text="!">
      <formula>NOT(ISERROR(SEARCH("!",F52)))</formula>
    </cfRule>
    <cfRule type="containsText" dxfId="82" priority="23" operator="containsText" text="✓">
      <formula>NOT(ISERROR(SEARCH("✓",F52)))</formula>
    </cfRule>
    <cfRule type="containsText" dxfId="81" priority="22" operator="containsText" text="!">
      <formula>NOT(ISERROR(SEARCH("!",F52)))</formula>
    </cfRule>
  </conditionalFormatting>
  <conditionalFormatting sqref="F54">
    <cfRule type="containsText" dxfId="80" priority="26" operator="containsText" text="!">
      <formula>NOT(ISERROR(SEARCH("!",F54)))</formula>
    </cfRule>
  </conditionalFormatting>
  <conditionalFormatting sqref="F55">
    <cfRule type="containsText" dxfId="79" priority="32" operator="containsText" text="!">
      <formula>NOT(ISERROR(SEARCH("!",F55)))</formula>
    </cfRule>
    <cfRule type="containsText" dxfId="78" priority="31" operator="containsText" text="✓">
      <formula>NOT(ISERROR(SEARCH("✓",F55)))</formula>
    </cfRule>
  </conditionalFormatting>
  <conditionalFormatting sqref="F56 E49 F50 E51 F52 E53 F54">
    <cfRule type="containsText" dxfId="77" priority="293" operator="containsText" text="!">
      <formula>NOT(ISERROR(SEARCH("!",E49)))</formula>
    </cfRule>
  </conditionalFormatting>
  <conditionalFormatting sqref="F56">
    <cfRule type="containsText" dxfId="76" priority="27" operator="containsText" text="✓">
      <formula>NOT(ISERROR(SEARCH("✓",F56)))</formula>
    </cfRule>
    <cfRule type="containsText" dxfId="75" priority="28" operator="containsText" text="!">
      <formula>NOT(ISERROR(SEARCH("!",F56)))</formula>
    </cfRule>
  </conditionalFormatting>
  <conditionalFormatting sqref="F92">
    <cfRule type="containsText" dxfId="74" priority="455" operator="containsText" text="✓">
      <formula>NOT(ISERROR(SEARCH("✓",F92)))</formula>
    </cfRule>
    <cfRule type="expression" dxfId="73" priority="456">
      <formula>A92="Select from drop-down list"</formula>
    </cfRule>
  </conditionalFormatting>
  <conditionalFormatting sqref="F98">
    <cfRule type="containsBlanks" dxfId="72" priority="278">
      <formula>LEN(TRIM(F98))=0</formula>
    </cfRule>
  </conditionalFormatting>
  <conditionalFormatting sqref="F110 D94 H94 D96:D102 H96:H102 H105 D113 D115 D117 D119 F130 D132 E162 H162 E165 H165 H168 H178 E252 H252 E254 H254">
    <cfRule type="containsText" dxfId="71" priority="245" operator="containsText" text="✓">
      <formula>NOT(ISERROR(SEARCH("✓",D94)))</formula>
    </cfRule>
  </conditionalFormatting>
  <conditionalFormatting sqref="F110">
    <cfRule type="expression" dxfId="70" priority="144">
      <formula>XFC108="Select from drop-down list"</formula>
    </cfRule>
  </conditionalFormatting>
  <conditionalFormatting sqref="F113">
    <cfRule type="containsBlanks" dxfId="69" priority="269">
      <formula>LEN(TRIM(F113))=0</formula>
    </cfRule>
  </conditionalFormatting>
  <conditionalFormatting sqref="F115">
    <cfRule type="containsBlanks" dxfId="68" priority="261">
      <formula>LEN(TRIM(F115))=0</formula>
    </cfRule>
  </conditionalFormatting>
  <conditionalFormatting sqref="F117">
    <cfRule type="containsBlanks" dxfId="67" priority="179">
      <formula>LEN(TRIM(F117))=0</formula>
    </cfRule>
  </conditionalFormatting>
  <conditionalFormatting sqref="F119">
    <cfRule type="containsBlanks" dxfId="66" priority="263">
      <formula>LEN(TRIM(F119))=0</formula>
    </cfRule>
  </conditionalFormatting>
  <conditionalFormatting sqref="F123">
    <cfRule type="containsBlanks" dxfId="65" priority="266">
      <formula>LEN(TRIM(F123))=0</formula>
    </cfRule>
  </conditionalFormatting>
  <conditionalFormatting sqref="F125">
    <cfRule type="containsBlanks" dxfId="64" priority="267">
      <formula>LEN(TRIM(F125))=0</formula>
    </cfRule>
  </conditionalFormatting>
  <conditionalFormatting sqref="F180">
    <cfRule type="expression" dxfId="63" priority="99">
      <formula>C180="Select from drop-down list"</formula>
    </cfRule>
    <cfRule type="containsText" dxfId="62" priority="98" operator="containsText" text="✓">
      <formula>NOT(ISERROR(SEARCH("✓",F180)))</formula>
    </cfRule>
  </conditionalFormatting>
  <conditionalFormatting sqref="F192:F203">
    <cfRule type="containsBlanks" dxfId="61" priority="139">
      <formula>LEN(TRIM(F192))=0</formula>
    </cfRule>
    <cfRule type="cellIs" dxfId="60" priority="138" operator="equal">
      <formula>"PRSI Week"</formula>
    </cfRule>
  </conditionalFormatting>
  <conditionalFormatting sqref="F243">
    <cfRule type="containsText" dxfId="59" priority="91" operator="containsText" text="✓">
      <formula>NOT(ISERROR(SEARCH("✓",F243)))</formula>
    </cfRule>
    <cfRule type="expression" dxfId="58" priority="92">
      <formula>C243="Select from drop-down list"</formula>
    </cfRule>
  </conditionalFormatting>
  <conditionalFormatting sqref="F245">
    <cfRule type="containsText" dxfId="57" priority="83" operator="containsText" text="✓">
      <formula>NOT(ISERROR(SEARCH("✓",F245)))</formula>
    </cfRule>
    <cfRule type="expression" dxfId="56" priority="84">
      <formula>C245="Select from drop-down list"</formula>
    </cfRule>
  </conditionalFormatting>
  <conditionalFormatting sqref="F248">
    <cfRule type="expression" dxfId="55" priority="82">
      <formula>C248="Select from drop-down list"</formula>
    </cfRule>
    <cfRule type="containsText" dxfId="54" priority="81" operator="containsText" text="✓">
      <formula>NOT(ISERROR(SEARCH("✓",F248)))</formula>
    </cfRule>
  </conditionalFormatting>
  <conditionalFormatting sqref="F250">
    <cfRule type="expression" dxfId="53" priority="80">
      <formula>C250="Select from drop-down list"</formula>
    </cfRule>
    <cfRule type="containsText" dxfId="52" priority="79" operator="containsText" text="✓">
      <formula>NOT(ISERROR(SEARCH("✓",F250)))</formula>
    </cfRule>
  </conditionalFormatting>
  <conditionalFormatting sqref="F216:G216">
    <cfRule type="containsText" dxfId="51" priority="1" operator="containsText" text="✓">
      <formula>NOT(ISERROR(SEARCH("✓",F216)))</formula>
    </cfRule>
    <cfRule type="containsText" dxfId="50" priority="3" operator="containsText" text="!">
      <formula>NOT(ISERROR(SEARCH("!",F216)))</formula>
    </cfRule>
    <cfRule type="containsText" dxfId="49" priority="2" operator="containsText" text="!">
      <formula>NOT(ISERROR(SEARCH("!",F216)))</formula>
    </cfRule>
  </conditionalFormatting>
  <conditionalFormatting sqref="G19">
    <cfRule type="containsText" dxfId="48" priority="65" operator="containsText" text="✓">
      <formula>NOT(ISERROR(SEARCH("✓",G19)))</formula>
    </cfRule>
    <cfRule type="containsText" dxfId="47" priority="64" operator="containsText" text="!">
      <formula>NOT(ISERROR(SEARCH("!",G19)))</formula>
    </cfRule>
  </conditionalFormatting>
  <conditionalFormatting sqref="G21">
    <cfRule type="containsText" dxfId="46" priority="69" operator="containsText" text="✓">
      <formula>NOT(ISERROR(SEARCH("✓",G21)))</formula>
    </cfRule>
    <cfRule type="containsText" dxfId="45" priority="68" operator="containsText" text="!">
      <formula>NOT(ISERROR(SEARCH("!",G21)))</formula>
    </cfRule>
  </conditionalFormatting>
  <conditionalFormatting sqref="G37">
    <cfRule type="containsText" dxfId="44" priority="11" operator="containsText" text="✓">
      <formula>NOT(ISERROR(SEARCH("✓",G37)))</formula>
    </cfRule>
    <cfRule type="containsText" dxfId="43" priority="12" operator="containsText" text="!">
      <formula>NOT(ISERROR(SEARCH("!",G37)))</formula>
    </cfRule>
  </conditionalFormatting>
  <conditionalFormatting sqref="G39">
    <cfRule type="containsText" dxfId="42" priority="308" operator="containsText" text="!">
      <formula>NOT(ISERROR(SEARCH("!",G39)))</formula>
    </cfRule>
    <cfRule type="containsText" dxfId="41" priority="307" operator="containsText" text="✓">
      <formula>NOT(ISERROR(SEARCH("✓",G39)))</formula>
    </cfRule>
  </conditionalFormatting>
  <conditionalFormatting sqref="G41">
    <cfRule type="containsText" dxfId="40" priority="61" operator="containsText" text="✓">
      <formula>NOT(ISERROR(SEARCH("✓",G41)))</formula>
    </cfRule>
    <cfRule type="containsText" dxfId="39" priority="62" operator="containsText" text="!">
      <formula>NOT(ISERROR(SEARCH("!",G41)))</formula>
    </cfRule>
  </conditionalFormatting>
  <conditionalFormatting sqref="G43">
    <cfRule type="containsText" dxfId="38" priority="58" operator="containsText" text="✓">
      <formula>NOT(ISERROR(SEARCH("✓",G43)))</formula>
    </cfRule>
    <cfRule type="containsText" dxfId="37" priority="59" operator="containsText" text="!">
      <formula>NOT(ISERROR(SEARCH("!",G43)))</formula>
    </cfRule>
  </conditionalFormatting>
  <conditionalFormatting sqref="G45">
    <cfRule type="containsText" dxfId="36" priority="140" operator="containsText" text="✓">
      <formula>NOT(ISERROR(SEARCH("✓",G45)))</formula>
    </cfRule>
    <cfRule type="containsText" dxfId="35" priority="141" operator="containsText" text="!">
      <formula>NOT(ISERROR(SEARCH("!",G45)))</formula>
    </cfRule>
  </conditionalFormatting>
  <conditionalFormatting sqref="G52">
    <cfRule type="containsText" dxfId="34" priority="35" operator="containsText" text="✓">
      <formula>NOT(ISERROR(SEARCH("✓",G52)))</formula>
    </cfRule>
    <cfRule type="containsText" dxfId="33" priority="36" operator="containsText" text="!">
      <formula>NOT(ISERROR(SEARCH("!",G52)))</formula>
    </cfRule>
  </conditionalFormatting>
  <conditionalFormatting sqref="G61 G63:H63 G65:H65 G68:H68 G70:H70 G73:H73 G76:H76 G79:H79 H80">
    <cfRule type="containsText" dxfId="32" priority="57" operator="containsText" text="✓">
      <formula>NOT(ISERROR(SEARCH("✓",G61)))</formula>
    </cfRule>
  </conditionalFormatting>
  <conditionalFormatting sqref="G61">
    <cfRule type="containsText" dxfId="31" priority="17" operator="containsText" text="Please do not proceed with this form. Contact us for further assistance">
      <formula>NOT(ISERROR(SEARCH("Please do not proceed with this form. Contact us for further assistance",G61)))</formula>
    </cfRule>
  </conditionalFormatting>
  <conditionalFormatting sqref="G65">
    <cfRule type="expression" dxfId="30" priority="458">
      <formula>D65="Select from drop-down list"</formula>
    </cfRule>
  </conditionalFormatting>
  <conditionalFormatting sqref="G68">
    <cfRule type="containsText" dxfId="29" priority="303" operator="containsText" text="✓">
      <formula>NOT(ISERROR(SEARCH("✓",G68)))</formula>
    </cfRule>
    <cfRule type="expression" dxfId="28" priority="76">
      <formula>D68="Select from drop-down list"</formula>
    </cfRule>
  </conditionalFormatting>
  <conditionalFormatting sqref="G70">
    <cfRule type="containsText" dxfId="27" priority="73" operator="containsText" text="✓">
      <formula>NOT(ISERROR(SEARCH("✓",G70)))</formula>
    </cfRule>
    <cfRule type="expression" dxfId="26" priority="72">
      <formula>D70="Select from drop-down list"</formula>
    </cfRule>
  </conditionalFormatting>
  <conditionalFormatting sqref="G73">
    <cfRule type="containsText" dxfId="25" priority="71" operator="containsText" text="✓">
      <formula>NOT(ISERROR(SEARCH("✓",G73)))</formula>
    </cfRule>
    <cfRule type="expression" dxfId="24" priority="70">
      <formula>D73="Select from drop-down list"</formula>
    </cfRule>
  </conditionalFormatting>
  <conditionalFormatting sqref="G76 G81">
    <cfRule type="expression" dxfId="23" priority="454">
      <formula>D76="Select from drop-down list"</formula>
    </cfRule>
  </conditionalFormatting>
  <conditionalFormatting sqref="G79">
    <cfRule type="expression" dxfId="22" priority="460">
      <formula>C79="Select from drop-down list"</formula>
    </cfRule>
  </conditionalFormatting>
  <conditionalFormatting sqref="G134">
    <cfRule type="expression" dxfId="21" priority="20">
      <formula>C134="Select from drop-down list"</formula>
    </cfRule>
    <cfRule type="containsText" dxfId="20" priority="21" operator="containsText" text="✓">
      <formula>NOT(ISERROR(SEARCH("✓",G134)))</formula>
    </cfRule>
  </conditionalFormatting>
  <conditionalFormatting sqref="G20:H20">
    <cfRule type="containsText" dxfId="19" priority="67" operator="containsText" text="✓">
      <formula>NOT(ISERROR(SEARCH("✓",G20)))</formula>
    </cfRule>
    <cfRule type="containsText" dxfId="18" priority="66" operator="containsText" text="Please do not">
      <formula>NOT(ISERROR(SEARCH("Please do not",G20)))</formula>
    </cfRule>
  </conditionalFormatting>
  <conditionalFormatting sqref="H38 H40">
    <cfRule type="containsText" dxfId="17" priority="257" operator="containsText" text="✓">
      <formula>NOT(ISERROR(SEARCH("✓",H38)))</formula>
    </cfRule>
    <cfRule type="containsText" dxfId="16" priority="258" operator="containsText" text="!">
      <formula>NOT(ISERROR(SEARCH("!",H38)))</formula>
    </cfRule>
  </conditionalFormatting>
  <conditionalFormatting sqref="H44:H46 G47 G48:H49">
    <cfRule type="containsText" dxfId="15" priority="128" operator="containsText" text="✓">
      <formula>NOT(ISERROR(SEARCH("✓",G44)))</formula>
    </cfRule>
    <cfRule type="containsText" dxfId="14" priority="129" operator="containsText" text="!">
      <formula>NOT(ISERROR(SEARCH("!",G44)))</formula>
    </cfRule>
  </conditionalFormatting>
  <conditionalFormatting sqref="H55">
    <cfRule type="containsText" dxfId="13" priority="33" operator="containsText" text="✓">
      <formula>NOT(ISERROR(SEARCH("✓",H55)))</formula>
    </cfRule>
    <cfRule type="containsText" dxfId="12" priority="34" operator="containsText" text="!">
      <formula>NOT(ISERROR(SEARCH("!",H55)))</formula>
    </cfRule>
  </conditionalFormatting>
  <conditionalFormatting sqref="H113:H115">
    <cfRule type="expression" dxfId="11" priority="108">
      <formula>E113="Select from drop-down list"</formula>
    </cfRule>
    <cfRule type="containsText" dxfId="10" priority="107" operator="containsText" text="✓">
      <formula>NOT(ISERROR(SEARCH("✓",H113)))</formula>
    </cfRule>
  </conditionalFormatting>
  <conditionalFormatting sqref="H159">
    <cfRule type="containsText" dxfId="9" priority="207" operator="containsText" text="✓">
      <formula>NOT(ISERROR(SEARCH("✓",H159)))</formula>
    </cfRule>
    <cfRule type="containsText" dxfId="8" priority="208" operator="containsText" text="!">
      <formula>NOT(ISERROR(SEARCH("!",H159)))</formula>
    </cfRule>
  </conditionalFormatting>
  <conditionalFormatting sqref="H173:H175">
    <cfRule type="expression" dxfId="7" priority="116">
      <formula>E173="Select from drop-down list"</formula>
    </cfRule>
    <cfRule type="containsText" dxfId="6" priority="115" operator="containsText" text="✓">
      <formula>NOT(ISERROR(SEARCH("✓",H173)))</formula>
    </cfRule>
  </conditionalFormatting>
  <conditionalFormatting sqref="H204">
    <cfRule type="cellIs" dxfId="5" priority="151" operator="greaterThan">
      <formula>1000</formula>
    </cfRule>
  </conditionalFormatting>
  <conditionalFormatting sqref="H209">
    <cfRule type="expression" dxfId="4" priority="9">
      <formula>E209="Select from drop-down list"</formula>
    </cfRule>
    <cfRule type="containsText" dxfId="3" priority="8" operator="containsText" text="✓">
      <formula>NOT(ISERROR(SEARCH("✓",H209)))</formula>
    </cfRule>
  </conditionalFormatting>
  <conditionalFormatting sqref="H214:H215">
    <cfRule type="expression" dxfId="2" priority="153">
      <formula>E214="Select from drop-down list"</formula>
    </cfRule>
    <cfRule type="containsText" dxfId="1" priority="152" operator="containsText" text="✓">
      <formula>NOT(ISERROR(SEARCH("✓",H214)))</formula>
    </cfRule>
  </conditionalFormatting>
  <conditionalFormatting sqref="I192:J203">
    <cfRule type="containsText" dxfId="0" priority="104" operator="containsText" text="Accommodation exceeds Irish tax-free overnight allowance rate">
      <formula>NOT(ISERROR(SEARCH("Accommodation exceeds Irish tax-free overnight allowance rate",I192)))</formula>
    </cfRule>
  </conditionalFormatting>
  <dataValidations xWindow="1017" yWindow="545" count="17">
    <dataValidation type="date" allowBlank="1" showInputMessage="1" showErrorMessage="1" errorTitle="Error / Earráid" error="1. Date Format DD-MMM-YY_x000a_2. Can't enter future dates for payment._x000a__x000a_1. Formáid an Dáta LL-MMM-BB_x000a_2. Ní féidir dátaí amach anseo a chur isteach le haghaidh íocaíochta." promptTitle="Input One Date Per Line" prompt="1. Date Format DD-MMM-YY_x000a_2. Can't enter future dates for payment._x000a_" sqref="C219 C192:C203 F192:F203" xr:uid="{075C5522-0B78-49B2-A0DC-2A3E4144D71B}">
      <formula1>44197</formula1>
      <formula2>TODAY()</formula2>
    </dataValidation>
    <dataValidation type="date" allowBlank="1" showInputMessage="1" showErrorMessage="1" promptTitle="Arrival Date" prompt="The arrival date cannot be before January 1, 2023" sqref="D162" xr:uid="{8A7EE566-4A18-49C4-9F6A-3AC51BDCED2A}">
      <formula1>1/1/2023</formula1>
      <formula2>TODAY()</formula2>
    </dataValidation>
    <dataValidation type="decimal" allowBlank="1" showInputMessage="1" showErrorMessage="1" error="Field restricted to decimels" prompt="Field restricted to decimels" sqref="E192:E203" xr:uid="{8D3BF64D-E3F2-456F-9CC7-B66346ADAECD}">
      <formula1>0.1</formula1>
      <formula2>1000</formula2>
    </dataValidation>
    <dataValidation type="date" allowBlank="1" showInputMessage="1" showErrorMessage="1" sqref="G254" xr:uid="{61AE1386-FF86-422D-AF08-3B2C46D51415}">
      <formula1>44197</formula1>
      <formula2>TODAY()</formula2>
    </dataValidation>
    <dataValidation type="textLength" allowBlank="1" showInputMessage="1" showErrorMessage="1" errorTitle="Must be 7 digits &amp; 1 or 2 letter" error="A PPS number must have 7 numbers followed by 1 or 2 letters. Check Social Welfare or Revenue documents for this number." promptTitle="Mandatory for Tax Residents" prompt="A PPS number is mandatory for Tax Residents to ensure they are reported to Revenue and taxed correctly under this number. Non-Tax Residents with no PPS number - please see further information on link in Step 2, Q.5." sqref="B105:C105" xr:uid="{B622E49A-0366-42CF-96D9-7AB46CB74A69}">
      <formula1>8</formula1>
      <formula2>9</formula2>
    </dataValidation>
    <dataValidation type="list" allowBlank="1" showInputMessage="1" showErrorMessage="1" sqref="C54 C56 D216" xr:uid="{24AFC446-DCE9-4AC6-93B0-B0030D37D183}">
      <formula1>"Select from dropdown list, Yes, No"</formula1>
    </dataValidation>
    <dataValidation type="custom" allowBlank="1" showInputMessage="1" showErrorMessage="1" error="The departure date must be on or after the arrival date and cannot be in the past" promptTitle="Departure Date" prompt="The departure date must be on or after the arrival date and cannot be in the past" sqref="D165" xr:uid="{20D2A777-C831-408F-9D96-E6B897DE1C7A}">
      <formula1>D165&gt;=D162</formula1>
    </dataValidation>
    <dataValidation allowBlank="1" showErrorMessage="1" promptTitle="For example" sqref="C45:F45" xr:uid="{ECA184B0-D3BC-4F32-A5BF-8541889E2628}"/>
    <dataValidation operator="greaterThanOrEqual" allowBlank="1" showInputMessage="1" showErrorMessage="1" promptTitle="Exchange Rate Rule:" prompt="_x000a_- Enter exchange rate _x000a__x000a_or _x000a__x000a_- 1.0 for Euro expenses" sqref="G192:G203" xr:uid="{4D3B2C3C-56AB-42CD-B29B-7F8B62054E00}"/>
    <dataValidation allowBlank="1" showInputMessage="1" showErrorMessage="1" promptTitle="Exchange Curreny Rules:" prompt="_x000a_- Enter exchange rate _x000a__x000a_or _x000a__x000a_- 1.0 for Euro expenses" sqref="G184" xr:uid="{A85A0C4A-88C8-43E5-8209-69F40DAA7610}"/>
    <dataValidation type="date" allowBlank="1" showInputMessage="1" showErrorMessage="1" errorTitle="Enter Valid DOB" error="1. Date Format DD-MMM-YY_x000a_2. Can't enter future date" promptTitle="Enter Valid DOB" prompt="1. Date Format DD-MMM-YY_x000a_2. Can't enter future date" sqref="B94:C94" xr:uid="{9FE4F139-151A-4B5D-B7B5-3C0CFF13B90F}">
      <formula1>1/1/1920</formula1>
      <formula2>TODAY()</formula2>
    </dataValidation>
    <dataValidation type="decimal" allowBlank="1" showInputMessage="1" showErrorMessage="1" sqref="F219" xr:uid="{BF415DF2-04FD-4642-9C2B-B05A516115C0}">
      <formula1>0.01</formula1>
      <formula2>20000</formula2>
    </dataValidation>
    <dataValidation type="textLength" allowBlank="1" showInputMessage="1" showErrorMessage="1" sqref="F115:G115 F125:G125" xr:uid="{C57B0C31-8DB5-4397-9E94-311206371B73}">
      <formula1>8</formula1>
      <formula2>11</formula2>
    </dataValidation>
    <dataValidation type="list" allowBlank="1" showInputMessage="1" showErrorMessage="1" sqref="C52" xr:uid="{301668DD-73C1-470E-B8FE-2352F3F4704A}">
      <formula1>"Select from dropdown list, Yes, No, Guest Lecturers are not eligible for expense reimbursement"</formula1>
    </dataValidation>
    <dataValidation type="textLength" operator="equal" allowBlank="1" showInputMessage="1" showErrorMessage="1" errorTitle="Must be 6 digits" error="Payroll ID must be a 6-digit number" promptTitle="Enter Payroll ID Number" prompt="If you were paid before via University of Galway payroll, your payroll ID number is required for payment._x000a_" sqref="D76" xr:uid="{1645CAE3-013C-4EB4-95D3-C6E96530321D}">
      <formula1>6</formula1>
    </dataValidation>
    <dataValidation type="date" operator="lessThanOrEqual" allowBlank="1" showInputMessage="1" showErrorMessage="1" errorTitle="Can't enter future dates" error="Can't enter future dates and you must only enter one date per line" promptTitle="Dates must be on or before today" prompt="_x000a_The work dates entered on this form must be on or before todays date as you can't claim for future dates._x000a__x000a_Only one date should be entered per line" sqref="A143:A147" xr:uid="{7AF7A422-D812-4FBC-A808-EA87B3F9B2BA}">
      <formula1>TODAY()</formula1>
    </dataValidation>
    <dataValidation type="date" operator="lessThanOrEqual" allowBlank="1" showInputMessage="1" showErrorMessage="1" errorTitle="Can't enter future dates" error="Can't enter future dates and you must only enter one date per line" promptTitle="Dates must be on or before today" prompt="The work dates entered on this form must be on or before todays date as you can't claim for future dates._x000a_" sqref="C136:D136 C138:D138" xr:uid="{EAB3F5FC-4947-48D5-A8C9-2E5A2691ADD7}">
      <formula1>TODAY()</formula1>
    </dataValidation>
  </dataValidations>
  <hyperlinks>
    <hyperlink ref="F260" r:id="rId1" display="payroll@nuigalway.ie" xr:uid="{00000000-0004-0000-0000-000000000000}"/>
    <hyperlink ref="F261" r:id="rId2" display="ap@universityofgalway.ie" xr:uid="{00000000-0004-0000-0000-000001000000}"/>
    <hyperlink ref="G185" r:id="rId3" xr:uid="{65B03FEE-5FBF-4298-A252-53304ADB91A3}"/>
    <hyperlink ref="E157:H157" r:id="rId4" display="https://www.universityofgalway.ie/financial-accounting/policiesprocedures/" xr:uid="{103077D9-D62F-49F6-A29B-6FD0CA77D56D}"/>
    <hyperlink ref="F261:H261" r:id="rId5" display="accountspayable@universityofgalway.ie" xr:uid="{8AB24233-1AAD-44EF-A8C1-4D515F3158F5}"/>
    <hyperlink ref="A216:C216" r:id="rId6" display="https://www.universityofgalway.ie/financial-accounting/policiesprocedures/" xr:uid="{7F2AD427-FF85-4080-9CD5-D45E7738158E}"/>
    <hyperlink ref="A182:H182" location="Expenses!A6" display="Please refer to the 'Expenses' tab for details about the reimbursement policy regarding accommodation and subsistence (click here)" xr:uid="{FC8BE755-0B18-4876-B3EC-4D4205C1E254}"/>
    <hyperlink ref="B150" r:id="rId7" xr:uid="{56D6A466-192F-4A59-AC02-5DAA48C45746}"/>
    <hyperlink ref="F150" r:id="rId8" xr:uid="{D044B620-CA3D-4D53-8B99-506585FCE32F}"/>
    <hyperlink ref="D150" r:id="rId9" xr:uid="{482582FD-691C-4FEF-B7D5-6E1A31BC01F3}"/>
    <hyperlink ref="C150" r:id="rId10" xr:uid="{F5124BBC-E132-492F-B137-9897F963DAD2}"/>
    <hyperlink ref="F110" r:id="rId11" tooltip="'Bank Account Details'" xr:uid="{ADAF5D0B-E6A0-4408-9F1E-FA7D3E1B48DC}"/>
    <hyperlink ref="B104:C104" r:id="rId12" display="Click here for information about being taxed without a PPSN or for the steps to apply for a PPSN" xr:uid="{852B46AC-DC19-4319-B758-192579328013}"/>
    <hyperlink ref="E104" r:id="rId13" xr:uid="{9C02CC83-E6EA-4574-A46D-40FAC44B4F9E}"/>
    <hyperlink ref="H88" location="Instructions!A20" tooltip="Instructions" display="Instructions" xr:uid="{3D10F099-B9C5-4209-8A20-78C91340F1AD}"/>
    <hyperlink ref="H84" location="Instructions!A8" tooltip="Instructions" display="Instructions" xr:uid="{247DA821-7B99-4E43-A5A1-7102B0F8F18E}"/>
    <hyperlink ref="H128" location="Instructions!A26" tooltip="Instructions" display="Instructions" xr:uid="{1104D0F0-426C-4BDC-B6F1-6487A6C43EF6}"/>
    <hyperlink ref="H59" location="Instructions!A14" tooltip="Instructions" display="Instructions" xr:uid="{6F54BD8F-8A07-4AD7-995A-5375766C3A6D}"/>
    <hyperlink ref="H34" location="Instructions!A12" tooltip="Instructions" display="Instructions" xr:uid="{794608ED-A789-457F-8C2E-D7D09D716B32}"/>
    <hyperlink ref="A35:D35" r:id="rId14" display="For information regarding the process, please consult the Timesheets Bureau team and their Guest Lecturer/Speaker website" xr:uid="{690B1A47-2832-4A49-AEAC-D25ED96155C0}"/>
    <hyperlink ref="A24" location="Instructions!A12" tooltip="Instructions tab" display="Instructions tab" xr:uid="{F769935D-52B1-4BF9-91A8-FAC372F303C7}"/>
    <hyperlink ref="G24:H24" location="Expenses!A1" tooltip=" Expenses tab" display=" Expenses tab" xr:uid="{51A755B9-1B84-4C93-A3E0-CF13ADF3EF0B}"/>
    <hyperlink ref="A19:C19" r:id="rId15" display="1. Review the provided checklist before engaging the individual." xr:uid="{00592312-7BFA-4CC5-A7E3-C781458602B1}"/>
    <hyperlink ref="A8:H8" r:id="rId16" tooltip="Account Payable website link" display="Note: This form should be used only for work that is to be paid, not for expenses only. For expenses only, please follow the procedures outlined by Accounts Payable for Non Staff Expense Claim Form and refer to the website here" xr:uid="{B6D87C00-864C-4DE7-809A-391F1141D8F8}"/>
    <hyperlink ref="G16" r:id="rId17" xr:uid="{8DF2B471-6F8F-46C6-AC93-A8543BCCE288}"/>
    <hyperlink ref="D16" r:id="rId18" display="https://www.universityofgalway.ie/financial-accounting/taxation/aconciseguide-employedversusselfemployed/" xr:uid="{6840F295-142B-430B-9C32-AC68387677CE}"/>
    <hyperlink ref="A19:D19" r:id="rId19" tooltip="Employee vs. Self-Employed Checklist" display="I confirm that I have reviewed the provided Employee vs. Self-Employed checklist before engaging the individual" xr:uid="{B0A61320-6665-4A07-AAFF-BC82B1E85CC0}"/>
    <hyperlink ref="A49:H49" r:id="rId20" tooltip="QA302 Sustainable Travel Policy" display="https://www.universityofgalway.ie/financial-accounting/policiesprocedures/" xr:uid="{D94AF1D0-05D2-492D-8E76-8B137F464D08}"/>
    <hyperlink ref="D104" r:id="rId21" xr:uid="{51A5F073-F6DA-4984-B4FF-6AC3B98F61B8}"/>
    <hyperlink ref="A157:D157" r:id="rId22" tooltip="Traveling Expenses Policy Overview" display="Traveling Expenses Policy Overview - Campus Visitors - Subject Specialists" xr:uid="{507CAFB2-2B84-4EA2-928D-AA73173E2939}"/>
    <hyperlink ref="A154:H154" r:id="rId23" tooltip="Traveling Expenses Policy Overview" display="Subject Specialists seeking reimbursement for travel and subsistence expenses incurred while traveling to the University of Galway should refer to the Traveling Expenses Policy Overview guidelines [here]. To qualify for tax-exempt travel and subsistence payments under Section 195A, the Subject Specialist must have no other duties at the University apart from their role as a Subject Specialist" xr:uid="{B10B6292-6CE6-4B74-86F7-166EF3982C03}"/>
    <hyperlink ref="A155:H155" r:id="rId24" tooltip="Section 195A" display="To qualify for tax-exempt travel and subsistence payments under Section 195A, the Subject Specialist must have no other duties at the University apart from their role as a Subject Specialist" xr:uid="{7CE02B95-2306-46A8-B2A3-C24D68597356}"/>
    <hyperlink ref="H153" location="Expenses!A20" tooltip="Expenses" display="Expenses" xr:uid="{335474C3-2723-4601-83EF-1FCCECA69F32}"/>
    <hyperlink ref="A140:H140" r:id="rId25" tooltip="HR Teaching Assistants team " display="Please link with the HR Teaching Assistants team (hrta@universityofgalway.ie) in relation to the Guest Lecture/ Subject Specialist allowable fee" xr:uid="{606802B7-1225-4A75-A090-9959080306B5}"/>
    <hyperlink ref="B16:C16" r:id="rId26" tooltip="Revenue Website" display="Are you self employed or an employee?" xr:uid="{10A6619D-4C41-4EFF-B96A-1471DDEBA5AB}"/>
    <hyperlink ref="F35" r:id="rId27" tooltip="Subject Specialists" xr:uid="{8587D130-6342-483B-8A37-7829E2328589}"/>
    <hyperlink ref="A6:H6" r:id="rId28" tooltip="Account Payable website link" display="Note: This form should be used only for work that is to be paid, not for expenses only. For expenses only, please follow the procedures outlined by Accounts Payable for Non Staff Expense Claim Form and refer to the website here" xr:uid="{5863602C-1E54-40C9-BE0F-BFC92827647C}"/>
    <hyperlink ref="A7:H7" r:id="rId29" tooltip="Account Payable website link" display="Note: This form should be used only for work that is to be paid, not for expenses only. For expenses only, please follow the procedures outlined by Accounts Payable for Non Staff Expense Claim Form and refer to the website here" xr:uid="{2624B9B8-65D8-4A2B-96F7-7104C88A8A8F}"/>
    <hyperlink ref="A214:C214" r:id="rId30" display="https://www.universityofgalway.ie/financial-accounting/policiesprocedures/" xr:uid="{75B3B937-75EA-4D8D-B324-7C4B0E969B79}"/>
    <hyperlink ref="H216" r:id="rId31" xr:uid="{1B9E11FB-CE69-4A1D-842B-7D7ED49553BF}"/>
  </hyperlinks>
  <printOptions horizontalCentered="1"/>
  <pageMargins left="0.70866141732283472" right="0.70866141732283472" top="0.74803149606299213" bottom="0.74803149606299213" header="0.31496062992125984" footer="0.31496062992125984"/>
  <pageSetup scale="19" fitToHeight="2" orientation="portrait" r:id="rId32"/>
  <drawing r:id="rId33"/>
  <extLst>
    <ext xmlns:x14="http://schemas.microsoft.com/office/spreadsheetml/2009/9/main" uri="{78C0D931-6437-407d-A8EE-F0AAD7539E65}">
      <x14:conditionalFormattings>
        <x14:conditionalFormatting xmlns:xm="http://schemas.microsoft.com/office/excel/2006/main">
          <x14:cfRule type="cellIs" priority="409" operator="equal" id="{502E045A-A279-4E29-A244-0580953D6445}">
            <xm:f>DropDownList!$E$50</xm:f>
            <x14:dxf>
              <font>
                <b/>
                <i val="0"/>
                <u/>
                <color auto="1"/>
              </font>
              <fill>
                <patternFill>
                  <bgColor rgb="FFFF0000"/>
                </patternFill>
              </fill>
            </x14:dxf>
          </x14:cfRule>
          <x14:cfRule type="cellIs" priority="408" operator="equal" id="{FC4DEE86-FADE-4D4C-AEAA-4B81FE6920C9}">
            <xm:f>DropDownList!$E$48</xm:f>
            <x14:dxf>
              <font>
                <b/>
                <i val="0"/>
                <u/>
              </font>
              <fill>
                <patternFill patternType="solid">
                  <bgColor rgb="FFFFC000"/>
                </patternFill>
              </fill>
            </x14:dxf>
          </x14:cfRule>
          <x14:cfRule type="cellIs" priority="396" operator="equal" id="{C2091534-2298-42DD-9FCC-BF01EDC07867}">
            <xm:f>DropDownList!$E$49</xm:f>
            <x14:dxf>
              <fill>
                <patternFill>
                  <bgColor rgb="FF00B050"/>
                </patternFill>
              </fill>
            </x14:dxf>
          </x14:cfRule>
          <xm:sqref>A82:A83 A87</xm:sqref>
        </x14:conditionalFormatting>
      </x14:conditionalFormattings>
    </ext>
    <ext xmlns:x14="http://schemas.microsoft.com/office/spreadsheetml/2009/9/main" uri="{CCE6A557-97BC-4b89-ADB6-D9C93CAAB3DF}">
      <x14:dataValidations xmlns:xm="http://schemas.microsoft.com/office/excel/2006/main" xWindow="1017" yWindow="545" count="23">
        <x14:dataValidation type="list" allowBlank="1" showInputMessage="1" showErrorMessage="1" xr:uid="{A20E90B3-4673-4CA8-8D52-835AA5DA9C87}">
          <x14:formula1>
            <xm:f>List!$D$122:$D$124</xm:f>
          </x14:formula1>
          <xm:sqref>C123</xm:sqref>
        </x14:dataValidation>
        <x14:dataValidation type="list" allowBlank="1" showInputMessage="1" showErrorMessage="1" xr:uid="{92A3FAA4-17A0-4EA5-8E12-4076E9AE4D59}">
          <x14:formula1>
            <xm:f>Sheet1!$C$39:$C$42</xm:f>
          </x14:formula1>
          <xm:sqref>F105:G105</xm:sqref>
        </x14:dataValidation>
        <x14:dataValidation type="list" allowBlank="1" showInputMessage="1" showErrorMessage="1" xr:uid="{3A9F6685-6044-4457-AC4B-AB023BAD4F56}">
          <x14:formula1>
            <xm:f>List!$D$163:$D$166</xm:f>
          </x14:formula1>
          <xm:sqref>F159</xm:sqref>
        </x14:dataValidation>
        <x14:dataValidation type="list" allowBlank="1" showInputMessage="1" showErrorMessage="1" xr:uid="{2A7EB16A-F8E9-426F-BD1E-15ACD85207A0}">
          <x14:formula1>
            <xm:f>Currency!$D$2:$D$24</xm:f>
          </x14:formula1>
          <xm:sqref>D187:D190 D192:D203</xm:sqref>
        </x14:dataValidation>
        <x14:dataValidation type="list" allowBlank="1" showInputMessage="1" showErrorMessage="1" xr:uid="{94D12E69-F218-4667-8655-E40F8EB92B1A}">
          <x14:formula1>
            <xm:f>List!$D$95:$D$98</xm:f>
          </x14:formula1>
          <xm:sqref>B102:C102</xm:sqref>
        </x14:dataValidation>
        <x14:dataValidation type="list" allowBlank="1" showInputMessage="1" showErrorMessage="1" xr:uid="{C0E70734-1924-46F2-9C6A-29D5A45389C2}">
          <x14:formula1>
            <xm:f>ExpensesTypes!$A$2:$A$9</xm:f>
          </x14:formula1>
          <xm:sqref>A187:A190</xm:sqref>
        </x14:dataValidation>
        <x14:dataValidation type="list" allowBlank="1" showInputMessage="1" showErrorMessage="1" xr:uid="{9851CFE4-7E0B-49ED-B1E1-A12DD2383F09}">
          <x14:formula1>
            <xm:f>List!$D$218:$D$221</xm:f>
          </x14:formula1>
          <xm:sqref>D180</xm:sqref>
        </x14:dataValidation>
        <x14:dataValidation type="list" allowBlank="1" showInputMessage="1" showErrorMessage="1" xr:uid="{04704164-DFCC-45CE-9E44-BA6FB1638736}">
          <x14:formula1>
            <xm:f>List!$D$246:$D$248</xm:f>
          </x14:formula1>
          <xm:sqref>E248 E245 E243 E250</xm:sqref>
        </x14:dataValidation>
        <x14:dataValidation type="list" allowBlank="1" showInputMessage="1" showErrorMessage="1" xr:uid="{4C42CAC4-E74A-41DC-87A2-F8EE61105E96}">
          <x14:formula1>
            <xm:f>DropDownList!$B$3:$B$6</xm:f>
          </x14:formula1>
          <xm:sqref>D61</xm:sqref>
        </x14:dataValidation>
        <x14:dataValidation type="list" allowBlank="1" showInputMessage="1" showErrorMessage="1" xr:uid="{D8F55861-9519-4695-B8F8-9317FF28DB32}">
          <x14:formula1>
            <xm:f>DropDownList!$B$11:$B$13</xm:f>
          </x14:formula1>
          <xm:sqref>D63:F63</xm:sqref>
        </x14:dataValidation>
        <x14:dataValidation type="list" allowBlank="1" showInputMessage="1" showErrorMessage="1" xr:uid="{91F5AAD7-D91C-47CF-A973-6A79ACDDC56E}">
          <x14:formula1>
            <xm:f>DropDownList!$B$16:$B$18</xm:f>
          </x14:formula1>
          <xm:sqref>D65:F65</xm:sqref>
        </x14:dataValidation>
        <x14:dataValidation type="list" allowBlank="1" showInputMessage="1" showErrorMessage="1" xr:uid="{32DDABAC-D3D6-4C8F-B3AC-3D57720BCF28}">
          <x14:formula1>
            <xm:f>DropDownList!$B$21:$B$23</xm:f>
          </x14:formula1>
          <xm:sqref>D68:F68</xm:sqref>
        </x14:dataValidation>
        <x14:dataValidation type="list" allowBlank="1" showInputMessage="1" showErrorMessage="1" xr:uid="{723E9570-7E1C-432A-8237-ABECBE778FF8}">
          <x14:formula1>
            <xm:f>DropDownList!$B$26:$B$28</xm:f>
          </x14:formula1>
          <xm:sqref>D70:F70</xm:sqref>
        </x14:dataValidation>
        <x14:dataValidation type="list" allowBlank="1" showInputMessage="1" showErrorMessage="1" xr:uid="{C1BFFDA4-7821-4DA5-A2F2-8D099CA80EA3}">
          <x14:formula1>
            <xm:f>DropDownList!$B$31:$B$33</xm:f>
          </x14:formula1>
          <xm:sqref>D73:F73</xm:sqref>
        </x14:dataValidation>
        <x14:dataValidation type="list" allowBlank="1" showInputMessage="1" showErrorMessage="1" xr:uid="{EC099BA7-38FD-4855-95AB-6959FA4B2828}">
          <x14:formula1>
            <xm:f>DropDownList!$B$40:$B$42</xm:f>
          </x14:formula1>
          <xm:sqref>D79:F79</xm:sqref>
        </x14:dataValidation>
        <x14:dataValidation type="list" allowBlank="1" showInputMessage="1" showErrorMessage="1" xr:uid="{2AD92CF1-7B53-49C1-B94E-F9FEB7AC9D5E}">
          <x14:formula1>
            <xm:f>DropDownList!$I$4:$I$6</xm:f>
          </x14:formula1>
          <xm:sqref>E21:F21 E19 F20</xm:sqref>
        </x14:dataValidation>
        <x14:dataValidation type="list" allowBlank="1" showInputMessage="1" showErrorMessage="1" xr:uid="{2A4F973A-4E70-46C0-9AE6-70FA6B4F7304}">
          <x14:formula1>
            <xm:f>DropDownList!$B$70:$B$72</xm:f>
          </x14:formula1>
          <xm:sqref>C135:E135</xm:sqref>
        </x14:dataValidation>
        <x14:dataValidation type="list" allowBlank="1" showInputMessage="1" showErrorMessage="1" xr:uid="{A8160C48-B779-423B-A4F3-9500DDC73F6D}">
          <x14:formula1>
            <xm:f>IF(D61=DropDownList!$B$4,DropDownList!$C$72, IF(D61=DropDownList!$B$5,DropDownList!$C$71, IF(D61=DropDownList!$B$3,DropDownList!$C$70)))</xm:f>
          </x14:formula1>
          <xm:sqref>C134</xm:sqref>
        </x14:dataValidation>
        <x14:dataValidation type="list" allowBlank="1" showInputMessage="1" showErrorMessage="1" xr:uid="{41EC53D5-95F0-4494-A3BD-07ADA024C02F}">
          <x14:formula1>
            <xm:f>List!$D$168:$D$172</xm:f>
          </x14:formula1>
          <xm:sqref>D53 D51 C49:D49 C50:E50</xm:sqref>
        </x14:dataValidation>
        <x14:dataValidation type="list" allowBlank="1" showInputMessage="1" showErrorMessage="1" promptTitle="Select Description of Work" prompt="_x000a_You must select the type of work in Step 4 (C130) to get the relevant drop down list" xr:uid="{75C96628-C1C5-4A5B-9FC4-F8EB831A9EE1}">
          <x14:formula1>
            <xm:f>DropDownList!$B$54:$B$56</xm:f>
          </x14:formula1>
          <xm:sqref>B143:E143</xm:sqref>
        </x14:dataValidation>
        <x14:dataValidation type="list" allowBlank="1" showInputMessage="1" showErrorMessage="1" promptTitle="Select Description of Work" prompt="You must select the type of work in Step 3 to get the relevant drop down list" xr:uid="{5CAEA03C-9D86-4C0A-8A8E-745C88F831EE}">
          <x14:formula1>
            <xm:f>DropDownList!$B$54:$B$57</xm:f>
          </x14:formula1>
          <xm:sqref>B144:E147</xm:sqref>
        </x14:dataValidation>
        <x14:dataValidation type="list" allowBlank="1" showInputMessage="1" showErrorMessage="1" xr:uid="{44BDC080-CAB5-4F12-8EBB-850A07563E6F}">
          <x14:formula1>
            <xm:f>List!$D$271:$D$273</xm:f>
          </x14:formula1>
          <xm:sqref>C37:F37</xm:sqref>
        </x14:dataValidation>
        <x14:dataValidation type="list" allowBlank="1" showInputMessage="1" showErrorMessage="1" xr:uid="{0BCD272E-8FEF-41F7-A317-E5D0E99C68A8}">
          <x14:formula1>
            <xm:f>ExpensesTypes!$A$2:$A$11</xm:f>
          </x14:formula1>
          <xm:sqref>A192:A203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DFB6-9BE5-4A8A-A800-5EF7012AEC5E}">
  <sheetPr>
    <tabColor rgb="FFC00000"/>
  </sheetPr>
  <dimension ref="A1:J42"/>
  <sheetViews>
    <sheetView showGridLines="0" workbookViewId="0">
      <pane ySplit="1" topLeftCell="A2" activePane="bottomLeft" state="frozen"/>
      <selection pane="bottomLeft" activeCell="A2" sqref="A2:H2"/>
    </sheetView>
  </sheetViews>
  <sheetFormatPr defaultRowHeight="15.75"/>
  <cols>
    <col min="1" max="1" width="21.77734375" style="95" customWidth="1"/>
    <col min="2" max="2" width="14.21875" style="95" customWidth="1"/>
    <col min="3" max="3" width="16.77734375" style="95" customWidth="1"/>
    <col min="4" max="4" width="16.109375" style="95" customWidth="1"/>
    <col min="5" max="5" width="15.33203125" style="95" customWidth="1"/>
    <col min="6" max="6" width="11.5546875" style="95" customWidth="1"/>
    <col min="7" max="7" width="15.33203125" style="95" customWidth="1"/>
    <col min="8" max="8" width="24.109375" style="95" customWidth="1"/>
  </cols>
  <sheetData>
    <row r="1" spans="1:9" s="124" customFormat="1" ht="33" customHeight="1" thickBot="1">
      <c r="A1" s="388" t="s">
        <v>436</v>
      </c>
      <c r="B1" s="389"/>
      <c r="C1" s="158"/>
      <c r="D1" s="158"/>
      <c r="E1" s="158"/>
      <c r="F1" s="158"/>
      <c r="G1" s="751" t="s">
        <v>435</v>
      </c>
      <c r="H1" s="752"/>
      <c r="I1" s="159"/>
    </row>
    <row r="2" spans="1:9" ht="107.25" customHeight="1">
      <c r="A2" s="772" t="s">
        <v>537</v>
      </c>
      <c r="B2" s="773"/>
      <c r="C2" s="773"/>
      <c r="D2" s="773"/>
      <c r="E2" s="773"/>
      <c r="F2" s="773"/>
      <c r="G2" s="773"/>
      <c r="H2" s="774"/>
    </row>
    <row r="3" spans="1:9" ht="43.5" customHeight="1">
      <c r="A3" s="763" t="s">
        <v>542</v>
      </c>
      <c r="B3" s="764"/>
      <c r="C3" s="764"/>
      <c r="D3" s="764"/>
      <c r="E3" s="764"/>
      <c r="F3" s="764"/>
      <c r="G3" s="764"/>
      <c r="H3" s="765"/>
    </row>
    <row r="4" spans="1:9" ht="47.25" customHeight="1">
      <c r="A4" s="776" t="s">
        <v>572</v>
      </c>
      <c r="B4" s="777"/>
      <c r="C4" s="777"/>
      <c r="D4" s="777"/>
      <c r="E4" s="777"/>
      <c r="F4" s="777"/>
      <c r="G4" s="777"/>
      <c r="H4" s="778"/>
    </row>
    <row r="5" spans="1:9" ht="41.25" customHeight="1">
      <c r="A5" s="763" t="s">
        <v>102</v>
      </c>
      <c r="B5" s="764"/>
      <c r="C5" s="764"/>
      <c r="D5" s="764"/>
      <c r="E5" s="764"/>
      <c r="F5" s="764"/>
      <c r="G5" s="764"/>
      <c r="H5" s="765"/>
    </row>
    <row r="6" spans="1:9" ht="52.5" customHeight="1">
      <c r="A6" s="759" t="str">
        <f>List!D13</f>
        <v>The approver must email the fully reviewed timesheet, along with any applicable expense receipts, to the Bureau by 5 PM on the 5th of each month. For December, the deadline is November 28th, 2024. If the 5th falls on a weekend, the deadline is 5 PM on the preceding Friday to ensure inclusion in the upcoming payroll. Incomplete or incorrect forms may result in exclusion from payroll processing</v>
      </c>
      <c r="B6" s="760"/>
      <c r="C6" s="760"/>
      <c r="D6" s="760"/>
      <c r="E6" s="760"/>
      <c r="F6" s="760"/>
      <c r="G6" s="760"/>
      <c r="H6" s="775"/>
    </row>
    <row r="7" spans="1:9" ht="40.5" customHeight="1">
      <c r="A7" s="763" t="str">
        <f>List!D16</f>
        <v xml:space="preserve">PAYROLL AND ACCOUNTS PAYABLE PROCESSING OVERVIEW FOR GUEST LECTURER / SUBJECT SPECIALIST </v>
      </c>
      <c r="B7" s="764"/>
      <c r="C7" s="764"/>
      <c r="D7" s="764"/>
      <c r="E7" s="764"/>
      <c r="F7" s="764"/>
      <c r="G7" s="764"/>
      <c r="H7" s="765"/>
    </row>
    <row r="8" spans="1:9" ht="25.5" customHeight="1">
      <c r="A8" s="781" t="str">
        <f>List!D17</f>
        <v>Payroll Office (Timesheets Bureau Team):</v>
      </c>
      <c r="B8" s="782"/>
      <c r="C8" s="782"/>
      <c r="D8" s="782"/>
      <c r="E8" s="783" t="str">
        <f>List!D19</f>
        <v>Accounts Payable:</v>
      </c>
      <c r="F8" s="783"/>
      <c r="G8" s="783"/>
      <c r="H8" s="784"/>
    </row>
    <row r="9" spans="1:9" ht="122.25" customHeight="1">
      <c r="A9" s="779" t="str">
        <f>List!D18</f>
        <v>Responsible for processing claims for Guest Lecturer / Subject Specialist who:
• Travel to Ireland for work duties, or
• Are Irish tax residents and possess a PPS number.
Payments made to these individuals are subject to taxation, and only Subject Specialists are eligible to claim expenses according to QA302_3_4 Sustainable Travel Policy.
Furthermore, individuals may be able to offset any taxes deducted on these claims against their overall tax liability in their country of tax residence.</v>
      </c>
      <c r="B9" s="780"/>
      <c r="C9" s="780"/>
      <c r="D9" s="780"/>
      <c r="E9" s="785" t="str">
        <f>List!D20</f>
        <v>Responsible for processing claims for Guest Lecturer / Subject Specialist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c r="F9" s="785"/>
      <c r="G9" s="785"/>
      <c r="H9" s="786"/>
    </row>
    <row r="10" spans="1:9" ht="33.75" customHeight="1">
      <c r="A10" s="763" t="s">
        <v>150</v>
      </c>
      <c r="B10" s="764"/>
      <c r="C10" s="764"/>
      <c r="D10" s="764"/>
      <c r="E10" s="764"/>
      <c r="F10" s="764"/>
      <c r="G10" s="764"/>
      <c r="H10" s="765"/>
    </row>
    <row r="11" spans="1:9" ht="192" customHeight="1">
      <c r="A11" s="756" t="s">
        <v>577</v>
      </c>
      <c r="B11" s="757"/>
      <c r="C11" s="757"/>
      <c r="D11" s="757"/>
      <c r="E11" s="757"/>
      <c r="F11" s="757"/>
      <c r="G11" s="757"/>
      <c r="H11" s="758"/>
    </row>
    <row r="12" spans="1:9" ht="9" customHeight="1">
      <c r="A12" s="117"/>
      <c r="B12" s="393"/>
      <c r="C12" s="393"/>
      <c r="D12" s="393"/>
      <c r="E12" s="393"/>
      <c r="F12" s="393"/>
      <c r="G12" s="393"/>
      <c r="H12" s="118"/>
    </row>
    <row r="13" spans="1:9" ht="36.75" customHeight="1">
      <c r="A13" s="756" t="s">
        <v>359</v>
      </c>
      <c r="B13" s="757"/>
      <c r="C13" s="757"/>
      <c r="D13" s="757"/>
      <c r="E13" s="757"/>
      <c r="F13" s="757"/>
      <c r="G13" s="757"/>
      <c r="H13" s="758"/>
    </row>
    <row r="14" spans="1:9" s="390" customFormat="1" ht="409.5" customHeight="1">
      <c r="A14" s="769" t="s">
        <v>581</v>
      </c>
      <c r="B14" s="770"/>
      <c r="C14" s="770"/>
      <c r="D14" s="770"/>
      <c r="E14" s="770"/>
      <c r="F14" s="770"/>
      <c r="G14" s="770"/>
      <c r="H14" s="771"/>
    </row>
    <row r="15" spans="1:9" ht="174" customHeight="1">
      <c r="A15" s="787" t="s">
        <v>583</v>
      </c>
      <c r="B15" s="770"/>
      <c r="C15" s="770"/>
      <c r="D15" s="770"/>
      <c r="E15" s="770"/>
      <c r="F15" s="770"/>
      <c r="G15" s="770"/>
      <c r="H15" s="771"/>
    </row>
    <row r="16" spans="1:9" ht="33" customHeight="1">
      <c r="A16" s="759" t="s">
        <v>360</v>
      </c>
      <c r="B16" s="760"/>
      <c r="C16" s="760"/>
      <c r="D16" s="760"/>
      <c r="E16" s="760"/>
      <c r="F16" s="761" t="s">
        <v>151</v>
      </c>
      <c r="G16" s="761"/>
      <c r="H16" s="762"/>
      <c r="I16" s="96"/>
    </row>
    <row r="17" spans="1:10" ht="42.75" customHeight="1">
      <c r="A17" s="759" t="s">
        <v>427</v>
      </c>
      <c r="B17" s="760"/>
      <c r="C17" s="760"/>
      <c r="D17" s="760"/>
      <c r="E17" s="760"/>
      <c r="F17" s="761" t="s">
        <v>152</v>
      </c>
      <c r="G17" s="761"/>
      <c r="H17" s="762"/>
      <c r="I17" s="96"/>
    </row>
    <row r="18" spans="1:10" ht="60" customHeight="1">
      <c r="A18" s="759" t="s">
        <v>428</v>
      </c>
      <c r="B18" s="760"/>
      <c r="C18" s="760"/>
      <c r="D18" s="760"/>
      <c r="E18" s="760"/>
      <c r="F18" s="761" t="s">
        <v>153</v>
      </c>
      <c r="G18" s="761"/>
      <c r="H18" s="762"/>
      <c r="I18" s="96"/>
    </row>
    <row r="19" spans="1:10" ht="6.75" customHeight="1">
      <c r="A19" s="115"/>
      <c r="B19" s="392"/>
      <c r="C19" s="392"/>
      <c r="D19" s="392"/>
      <c r="E19" s="392"/>
      <c r="F19" s="122"/>
      <c r="G19" s="122"/>
      <c r="H19" s="123"/>
      <c r="I19" s="96"/>
    </row>
    <row r="20" spans="1:10" ht="17.25" customHeight="1">
      <c r="A20" s="766" t="s">
        <v>588</v>
      </c>
      <c r="B20" s="767"/>
      <c r="C20" s="767"/>
      <c r="D20" s="767"/>
      <c r="E20" s="767"/>
      <c r="F20" s="767"/>
      <c r="G20" s="767"/>
      <c r="H20" s="768"/>
    </row>
    <row r="21" spans="1:10" ht="34.5" customHeight="1">
      <c r="A21" s="759" t="s">
        <v>429</v>
      </c>
      <c r="B21" s="760"/>
      <c r="C21" s="760"/>
      <c r="D21" s="760"/>
      <c r="E21" s="760"/>
      <c r="F21" s="788" t="s">
        <v>111</v>
      </c>
      <c r="G21" s="788"/>
      <c r="H21" s="789"/>
    </row>
    <row r="22" spans="1:10" ht="29.25" customHeight="1">
      <c r="A22" s="759"/>
      <c r="B22" s="760"/>
      <c r="C22" s="760"/>
      <c r="D22" s="760"/>
      <c r="E22" s="760"/>
      <c r="F22" s="788" t="s">
        <v>110</v>
      </c>
      <c r="G22" s="788"/>
      <c r="H22" s="789"/>
    </row>
    <row r="23" spans="1:10" ht="90" customHeight="1">
      <c r="A23" s="759" t="s">
        <v>430</v>
      </c>
      <c r="B23" s="760"/>
      <c r="C23" s="760"/>
      <c r="D23" s="760"/>
      <c r="E23" s="760"/>
      <c r="F23" s="788" t="str">
        <f>List!D104</f>
        <v>The different classes of Pay-Related Social Insurance (PRSI)</v>
      </c>
      <c r="G23" s="788"/>
      <c r="H23" s="789"/>
    </row>
    <row r="24" spans="1:10" ht="58.5" customHeight="1">
      <c r="A24" s="759" t="s">
        <v>361</v>
      </c>
      <c r="B24" s="760"/>
      <c r="C24" s="760"/>
      <c r="D24" s="760"/>
      <c r="E24" s="760"/>
      <c r="F24" s="761" t="str">
        <f>List!D30</f>
        <v>How to avoid emergency or incorrect tax</v>
      </c>
      <c r="G24" s="761"/>
      <c r="H24" s="762"/>
    </row>
    <row r="25" spans="1:10" ht="119.25" customHeight="1">
      <c r="A25" s="776" t="s">
        <v>431</v>
      </c>
      <c r="B25" s="777"/>
      <c r="C25" s="777"/>
      <c r="D25" s="777"/>
      <c r="E25" s="777"/>
      <c r="F25" s="761" t="s">
        <v>154</v>
      </c>
      <c r="G25" s="761"/>
      <c r="H25" s="762"/>
    </row>
    <row r="26" spans="1:10" ht="48" customHeight="1">
      <c r="A26" s="756" t="s">
        <v>584</v>
      </c>
      <c r="B26" s="757"/>
      <c r="C26" s="757"/>
      <c r="D26" s="757"/>
      <c r="E26" s="757"/>
      <c r="F26" s="757"/>
      <c r="G26" s="757"/>
      <c r="H26" s="758"/>
    </row>
    <row r="27" spans="1:10" ht="5.25" customHeight="1">
      <c r="A27" s="117"/>
      <c r="B27" s="393"/>
      <c r="C27" s="393"/>
      <c r="D27" s="393"/>
      <c r="E27" s="393"/>
      <c r="F27" s="393"/>
      <c r="G27" s="393"/>
      <c r="H27" s="118"/>
    </row>
    <row r="28" spans="1:10" ht="29.25" customHeight="1">
      <c r="A28" s="756" t="s">
        <v>585</v>
      </c>
      <c r="B28" s="757"/>
      <c r="C28" s="757"/>
      <c r="D28" s="757"/>
      <c r="E28" s="757"/>
      <c r="F28" s="757"/>
      <c r="G28" s="757"/>
      <c r="H28" s="758"/>
    </row>
    <row r="29" spans="1:10" ht="39" customHeight="1">
      <c r="A29" s="792" t="s">
        <v>432</v>
      </c>
      <c r="B29" s="793"/>
      <c r="C29" s="793"/>
      <c r="D29" s="793"/>
      <c r="E29" s="793"/>
      <c r="F29" s="793"/>
      <c r="G29" s="793"/>
      <c r="H29" s="794"/>
      <c r="I29" s="122"/>
      <c r="J29" s="122"/>
    </row>
    <row r="30" spans="1:10" ht="164.25" customHeight="1">
      <c r="A30" s="797" t="s">
        <v>586</v>
      </c>
      <c r="B30" s="798"/>
      <c r="C30" s="798"/>
      <c r="D30" s="798"/>
      <c r="E30" s="798"/>
      <c r="F30" s="798"/>
      <c r="G30" s="798"/>
      <c r="H30" s="799"/>
      <c r="I30" s="122"/>
      <c r="J30" s="122"/>
    </row>
    <row r="31" spans="1:10" ht="43.5" customHeight="1">
      <c r="A31" s="776" t="s">
        <v>433</v>
      </c>
      <c r="B31" s="777"/>
      <c r="C31" s="777"/>
      <c r="D31" s="777"/>
      <c r="E31" s="777"/>
      <c r="F31" s="790" t="s">
        <v>155</v>
      </c>
      <c r="G31" s="790"/>
      <c r="H31" s="791"/>
    </row>
    <row r="32" spans="1:10" ht="6" customHeight="1">
      <c r="A32" s="116"/>
      <c r="B32" s="391"/>
      <c r="C32" s="391"/>
      <c r="D32" s="391"/>
      <c r="E32" s="391"/>
      <c r="F32" s="114"/>
      <c r="G32" s="114"/>
      <c r="H32" s="119"/>
    </row>
    <row r="33" spans="1:8" ht="21.75" customHeight="1">
      <c r="A33" s="766" t="s">
        <v>589</v>
      </c>
      <c r="B33" s="767"/>
      <c r="C33" s="767"/>
      <c r="D33" s="767"/>
      <c r="E33" s="767"/>
      <c r="F33" s="767"/>
      <c r="G33" s="767"/>
      <c r="H33" s="768"/>
    </row>
    <row r="34" spans="1:8" ht="6" customHeight="1">
      <c r="A34" s="120"/>
      <c r="B34" s="394"/>
      <c r="C34" s="394"/>
      <c r="D34" s="394"/>
      <c r="E34" s="394"/>
      <c r="F34" s="394"/>
      <c r="G34" s="394"/>
      <c r="H34" s="121"/>
    </row>
    <row r="35" spans="1:8" ht="18" customHeight="1">
      <c r="A35" s="766" t="s">
        <v>590</v>
      </c>
      <c r="B35" s="767"/>
      <c r="C35" s="767"/>
      <c r="D35" s="767"/>
      <c r="E35" s="767"/>
      <c r="F35" s="767"/>
      <c r="G35" s="767"/>
      <c r="H35" s="768"/>
    </row>
    <row r="36" spans="1:8" ht="30" customHeight="1">
      <c r="A36" s="763" t="s">
        <v>156</v>
      </c>
      <c r="B36" s="764"/>
      <c r="C36" s="764"/>
      <c r="D36" s="764"/>
      <c r="E36" s="764"/>
      <c r="F36" s="764"/>
      <c r="G36" s="764"/>
      <c r="H36" s="765"/>
    </row>
    <row r="37" spans="1:8" ht="35.25" customHeight="1">
      <c r="A37" s="759" t="s">
        <v>376</v>
      </c>
      <c r="B37" s="760"/>
      <c r="C37" s="760"/>
      <c r="D37" s="760"/>
      <c r="E37" s="760"/>
      <c r="F37" s="795" t="s">
        <v>377</v>
      </c>
      <c r="G37" s="795"/>
      <c r="H37" s="796"/>
    </row>
    <row r="38" spans="1:8" ht="45" customHeight="1">
      <c r="A38" s="759" t="s">
        <v>362</v>
      </c>
      <c r="B38" s="760"/>
      <c r="C38" s="760"/>
      <c r="D38" s="760"/>
      <c r="E38" s="760"/>
      <c r="F38" s="761" t="s">
        <v>157</v>
      </c>
      <c r="G38" s="761"/>
      <c r="H38" s="762"/>
    </row>
    <row r="39" spans="1:8" ht="89.25" customHeight="1">
      <c r="A39" s="756" t="s">
        <v>587</v>
      </c>
      <c r="B39" s="757"/>
      <c r="C39" s="757"/>
      <c r="D39" s="757"/>
      <c r="E39" s="757"/>
      <c r="F39" s="757"/>
      <c r="G39" s="757"/>
      <c r="H39" s="758"/>
    </row>
    <row r="40" spans="1:8" ht="40.5" customHeight="1">
      <c r="A40" s="756" t="s">
        <v>378</v>
      </c>
      <c r="B40" s="757"/>
      <c r="C40" s="757"/>
      <c r="D40" s="757"/>
      <c r="E40" s="757"/>
      <c r="F40" s="757"/>
      <c r="G40" s="757"/>
      <c r="H40" s="758"/>
    </row>
    <row r="41" spans="1:8" s="10" customFormat="1" ht="47.25" customHeight="1">
      <c r="A41" s="756" t="s">
        <v>379</v>
      </c>
      <c r="B41" s="757"/>
      <c r="C41" s="757"/>
      <c r="D41" s="757"/>
      <c r="E41" s="757"/>
      <c r="F41" s="757"/>
      <c r="G41" s="757"/>
      <c r="H41" s="758"/>
    </row>
    <row r="42" spans="1:8" ht="33" customHeight="1" thickBot="1">
      <c r="A42" s="753" t="s">
        <v>158</v>
      </c>
      <c r="B42" s="754"/>
      <c r="C42" s="754"/>
      <c r="D42" s="754"/>
      <c r="E42" s="754"/>
      <c r="F42" s="754"/>
      <c r="G42" s="754"/>
      <c r="H42" s="755"/>
    </row>
  </sheetData>
  <sheetProtection algorithmName="SHA-512" hashValue="4kDA32ZC1/gQWvg6PUC9/JVtAyohaY0186YMQBr1ssqkpkDOZS9BROPnS2RGRSdCe5E6g3fvY2XILTPWHGnC7Q==" saltValue="aOFNebTHj5FA5vkQQXARNg==" spinCount="100000" sheet="1" objects="1" scenarios="1"/>
  <mergeCells count="49">
    <mergeCell ref="A25:E25"/>
    <mergeCell ref="F25:H25"/>
    <mergeCell ref="A38:E38"/>
    <mergeCell ref="F38:H38"/>
    <mergeCell ref="A28:H28"/>
    <mergeCell ref="A33:H33"/>
    <mergeCell ref="A35:H35"/>
    <mergeCell ref="A31:E31"/>
    <mergeCell ref="F31:H31"/>
    <mergeCell ref="A36:H36"/>
    <mergeCell ref="A29:H29"/>
    <mergeCell ref="A37:E37"/>
    <mergeCell ref="F37:H37"/>
    <mergeCell ref="A30:H30"/>
    <mergeCell ref="F24:H24"/>
    <mergeCell ref="F21:H21"/>
    <mergeCell ref="F22:H22"/>
    <mergeCell ref="A21:E22"/>
    <mergeCell ref="A23:E23"/>
    <mergeCell ref="F23:H23"/>
    <mergeCell ref="A24:E24"/>
    <mergeCell ref="A18:E18"/>
    <mergeCell ref="A9:D9"/>
    <mergeCell ref="A8:D8"/>
    <mergeCell ref="E8:H8"/>
    <mergeCell ref="E9:H9"/>
    <mergeCell ref="A15:H15"/>
    <mergeCell ref="A2:H2"/>
    <mergeCell ref="A5:H5"/>
    <mergeCell ref="A6:H6"/>
    <mergeCell ref="A7:H7"/>
    <mergeCell ref="A3:H3"/>
    <mergeCell ref="A4:H4"/>
    <mergeCell ref="G1:H1"/>
    <mergeCell ref="A42:H42"/>
    <mergeCell ref="A39:H39"/>
    <mergeCell ref="A40:H40"/>
    <mergeCell ref="A41:H41"/>
    <mergeCell ref="A16:E16"/>
    <mergeCell ref="F16:H16"/>
    <mergeCell ref="A17:E17"/>
    <mergeCell ref="F17:H17"/>
    <mergeCell ref="A10:H10"/>
    <mergeCell ref="A11:H11"/>
    <mergeCell ref="A13:H13"/>
    <mergeCell ref="A20:H20"/>
    <mergeCell ref="A26:H26"/>
    <mergeCell ref="A14:H14"/>
    <mergeCell ref="F18:H18"/>
  </mergeCells>
  <hyperlinks>
    <hyperlink ref="F16:H16" r:id="rId1" display="Click here for &quot;How to know if you are resident for tax purposes&quot;" xr:uid="{C9C6348A-5288-44A2-9D99-4E794DD9F6B3}"/>
    <hyperlink ref="F17:H17" r:id="rId2" display="Guidance for tax residents is outlined on this link" xr:uid="{19729C10-7BF3-4319-BA36-FE6F5EBAC95F}"/>
    <hyperlink ref="F25:H25" r:id="rId3" display="Your Bank Account Details" xr:uid="{52574A31-66A0-41A9-8E80-08461D177DDC}"/>
    <hyperlink ref="F24:G24" r:id="rId4" display="https://www.universityofgalway.ie/financial-accounting/policiesprocedures/" xr:uid="{7D246677-6FF0-47C5-8754-0A8C793AB4DC}"/>
    <hyperlink ref="F24:H24" r:id="rId5" display="https://www.universityofgalway.ie/payroll/payrollinformation/tax---revenue/how-to-avoid-emergency-or-incorrect-tax/" xr:uid="{69BEDE9E-8AE3-4A05-A7C3-6644A8DA0EA7}"/>
    <hyperlink ref="F31:H31" r:id="rId6" display="XE Currency Converter" xr:uid="{A660F140-C322-4B88-889D-C0B402BBD482}"/>
    <hyperlink ref="F38:H38" r:id="rId7" display="Log into CorePortal using your campus account credentials to access payslips online" xr:uid="{EAABE76E-3964-433B-BEC9-41B9E8DC07F1}"/>
    <hyperlink ref="A40" r:id="rId8" tooltip="How to apply for PPS number" display="https://www.universityofgalway.ie/payroll/externalexaminersprogrammereviewerssubjectspecialists/non-taxresidentcampusvisitors/howtoapplyforappsn/" xr:uid="{FEA7FD40-BDAE-4030-A9DA-101B25FBA521}"/>
    <hyperlink ref="A41" r:id="rId9" location=":~:text=The%20emergency%20rate%20of%20USC,2023)%20applied%20to%20all%20income.&amp;text=John%20started%20a%20new%20job,registered%20the%20job%20with%20Revenue." display="https://www.revenue.ie/en/jobs-and-pensions/emergency-tax/emergency-tax-rules.aspx - :~:text=The%20emergency%20rate%20of%20USC,2023)%20applied%20to%20all%20income.&amp;text=John%20started%20a%20new%20job,registered%20the%20job%20with%20Revenue." xr:uid="{73AB2594-274A-46A0-9E28-1264F563F384}"/>
    <hyperlink ref="A1" location="'Timesheet - Bileog ama'!A1" tooltip=" 'Timesheet - Bileog ama' tab" display=" 'Timesheet - Bileog ama' tab" xr:uid="{6B825829-7133-4B2B-8F97-3783C23C0064}"/>
    <hyperlink ref="G1" location="Expenses!A1" display="Expenses' tab" xr:uid="{FFA13341-C2B0-4172-8E8A-6EA41BCFE72C}"/>
    <hyperlink ref="F18:H18" r:id="rId10" display="Guidance for non-tax residents is outlined on this link" xr:uid="{54ECDC1E-1442-480B-9F88-5FC4056BC447}"/>
    <hyperlink ref="F21:H21" r:id="rId11" display="Click here for information about being taxed without a PPSN or for the steps to apply for a PPSN" xr:uid="{15B704AD-E3F8-4CD2-B790-1E2C7C208413}"/>
    <hyperlink ref="F22:H22" r:id="rId12" display="Income tax" xr:uid="{92760B80-97FB-4CE0-9F94-0CC432B209A9}"/>
    <hyperlink ref="F23:H23" r:id="rId13" display="https://www.gov.ie/en/publication/14ecbe-the-different-classes-of-pay-related-social-insurance-prsi/" xr:uid="{E021AB83-EDF6-4A7E-80CE-BF55F9F541AA}"/>
    <hyperlink ref="A29:H29" location="Expenses!N14" tooltip="Expenses" display="Reimbursement Limit: If you travel to the Republic of Ireland, you are entitled to claim reimbursement. However, reimbursements cannot exceed the rates applied by the University of Galway (refer to policies and 'Expenses' tab for more details)." xr:uid="{284BDED3-C6C1-439A-A397-BC6E760E9BAA}"/>
    <hyperlink ref="F37" r:id="rId14" display="https://www.universityofgalway.ie/information-solutions-services/servicesforstaff/advicesupport/gettingstarted/" xr:uid="{DB495BB3-8ACE-441B-B285-12F57656E1B3}"/>
    <hyperlink ref="F37:H37" r:id="rId15" display="Getting Started" xr:uid="{5D675C66-4CDD-4C51-8140-CDE95540284A}"/>
    <hyperlink ref="G1:H1" location="Expenses!A1" tooltip=" 'Expenses' tab" display=" 'Expenses' tab" xr:uid="{CA94EC1F-348A-4ABB-8C8F-96457CC8314C}"/>
    <hyperlink ref="A2:H2" r:id="rId16" tooltip="Account Payable website link" display="Note: This form should be used only for work that is to be paid, not for expenses only. For expenses only, please follow the procedures outlined by Accounts Payable for Non Staff Expense Claim Form and refer to the website here" xr:uid="{CC5AE372-61AE-4810-8E4A-63D3B55FCBFE}"/>
  </hyperlinks>
  <pageMargins left="0.7" right="0.7" top="0.75" bottom="0.75" header="0.3" footer="0.3"/>
  <pageSetup paperSize="9"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C55-FEBB-46EE-A869-69E4B9FEB55A}">
  <sheetPr>
    <tabColor rgb="FF0070C0"/>
  </sheetPr>
  <dimension ref="A1:S30"/>
  <sheetViews>
    <sheetView showGridLines="0" workbookViewId="0">
      <pane ySplit="1" topLeftCell="A2" activePane="bottomLeft" state="frozen"/>
      <selection pane="bottomLeft" activeCell="I3" sqref="I3:N4"/>
    </sheetView>
  </sheetViews>
  <sheetFormatPr defaultRowHeight="15.75"/>
  <cols>
    <col min="1" max="14" width="8.88671875" style="82"/>
    <col min="15" max="15" width="24.77734375" style="103" customWidth="1"/>
    <col min="16" max="16384" width="8.88671875" style="83"/>
  </cols>
  <sheetData>
    <row r="1" spans="1:15" s="82" customFormat="1" ht="36.75" customHeight="1" thickBot="1">
      <c r="A1" s="384" t="s">
        <v>436</v>
      </c>
      <c r="B1" s="385"/>
      <c r="C1" s="385"/>
      <c r="D1" s="160"/>
      <c r="E1" s="160"/>
      <c r="F1" s="160"/>
      <c r="G1" s="160"/>
      <c r="H1" s="160"/>
      <c r="I1" s="160"/>
      <c r="J1" s="160"/>
      <c r="K1" s="160"/>
      <c r="L1" s="386"/>
      <c r="M1" s="387" t="s">
        <v>437</v>
      </c>
      <c r="N1" s="386"/>
      <c r="O1" s="160"/>
    </row>
    <row r="2" spans="1:15" ht="45" customHeight="1" thickBot="1">
      <c r="A2" s="811" t="s">
        <v>548</v>
      </c>
      <c r="B2" s="812"/>
      <c r="C2" s="812"/>
      <c r="D2" s="812"/>
      <c r="E2" s="812"/>
      <c r="F2" s="812"/>
      <c r="G2" s="812"/>
      <c r="H2" s="812"/>
      <c r="I2" s="812"/>
      <c r="J2" s="812"/>
      <c r="K2" s="812"/>
      <c r="L2" s="812"/>
      <c r="M2" s="812"/>
      <c r="N2" s="813"/>
    </row>
    <row r="3" spans="1:15" ht="18.75" customHeight="1" thickTop="1">
      <c r="A3" s="809" t="s">
        <v>545</v>
      </c>
      <c r="B3" s="810"/>
      <c r="C3" s="810"/>
      <c r="D3" s="810"/>
      <c r="E3" s="810"/>
      <c r="F3" s="810"/>
      <c r="G3" s="810"/>
      <c r="H3" s="810"/>
      <c r="I3" s="810" t="str">
        <f>List!D15</f>
        <v>QA302_3_4 Sustainable Travel Policy</v>
      </c>
      <c r="J3" s="810"/>
      <c r="K3" s="810"/>
      <c r="L3" s="810"/>
      <c r="M3" s="810"/>
      <c r="N3" s="814"/>
    </row>
    <row r="4" spans="1:15" ht="3" customHeight="1">
      <c r="A4" s="809"/>
      <c r="B4" s="810"/>
      <c r="C4" s="810"/>
      <c r="D4" s="810"/>
      <c r="E4" s="810"/>
      <c r="F4" s="810"/>
      <c r="G4" s="810"/>
      <c r="H4" s="810"/>
      <c r="I4" s="810"/>
      <c r="J4" s="810"/>
      <c r="K4" s="810"/>
      <c r="L4" s="810"/>
      <c r="M4" s="810"/>
      <c r="N4" s="814"/>
    </row>
    <row r="5" spans="1:15" s="126" customFormat="1" ht="73.5" customHeight="1">
      <c r="A5" s="818" t="s">
        <v>159</v>
      </c>
      <c r="B5" s="819"/>
      <c r="C5" s="819"/>
      <c r="D5" s="819"/>
      <c r="E5" s="819"/>
      <c r="F5" s="819"/>
      <c r="G5" s="819"/>
      <c r="H5" s="819"/>
      <c r="I5" s="819"/>
      <c r="J5" s="819"/>
      <c r="K5" s="819"/>
      <c r="L5" s="819"/>
      <c r="M5" s="825" t="s">
        <v>160</v>
      </c>
      <c r="N5" s="826"/>
      <c r="O5" s="125"/>
    </row>
    <row r="6" spans="1:15" ht="33" customHeight="1" thickBot="1">
      <c r="A6" s="827" t="s">
        <v>161</v>
      </c>
      <c r="B6" s="828"/>
      <c r="C6" s="828"/>
      <c r="D6" s="828"/>
      <c r="E6" s="828"/>
      <c r="F6" s="828"/>
      <c r="G6" s="828"/>
      <c r="H6" s="828"/>
      <c r="I6" s="828"/>
      <c r="J6" s="828"/>
      <c r="K6" s="828"/>
      <c r="L6" s="828"/>
      <c r="M6" s="828"/>
      <c r="N6" s="829"/>
    </row>
    <row r="7" spans="1:15" ht="114.75" customHeight="1" thickTop="1">
      <c r="A7" s="818" t="s">
        <v>162</v>
      </c>
      <c r="B7" s="819"/>
      <c r="C7" s="819"/>
      <c r="D7" s="819"/>
      <c r="E7" s="819"/>
      <c r="F7" s="819"/>
      <c r="G7" s="819"/>
      <c r="H7" s="819"/>
      <c r="I7" s="819"/>
      <c r="J7" s="819"/>
      <c r="K7" s="819"/>
      <c r="L7" s="819"/>
      <c r="M7" s="819"/>
      <c r="N7" s="820"/>
    </row>
    <row r="8" spans="1:15" ht="20.25" customHeight="1">
      <c r="A8" s="815" t="s">
        <v>163</v>
      </c>
      <c r="B8" s="816"/>
      <c r="C8" s="816"/>
      <c r="D8" s="816"/>
      <c r="E8" s="816"/>
      <c r="F8" s="816"/>
      <c r="G8" s="816"/>
      <c r="H8" s="816"/>
      <c r="I8" s="816"/>
      <c r="J8" s="816"/>
      <c r="K8" s="816"/>
      <c r="L8" s="816"/>
      <c r="M8" s="816"/>
      <c r="N8" s="817"/>
    </row>
    <row r="9" spans="1:15" ht="24.75" customHeight="1">
      <c r="A9" s="815" t="s">
        <v>164</v>
      </c>
      <c r="B9" s="816"/>
      <c r="C9" s="816"/>
      <c r="D9" s="816"/>
      <c r="E9" s="816"/>
      <c r="F9" s="816"/>
      <c r="G9" s="816"/>
      <c r="H9" s="816"/>
      <c r="I9" s="816"/>
      <c r="J9" s="816"/>
      <c r="K9" s="816"/>
      <c r="L9" s="816"/>
      <c r="M9" s="816"/>
      <c r="N9" s="817"/>
    </row>
    <row r="10" spans="1:15" ht="24" customHeight="1">
      <c r="A10" s="822" t="s">
        <v>165</v>
      </c>
      <c r="B10" s="823"/>
      <c r="C10" s="823"/>
      <c r="D10" s="823"/>
      <c r="E10" s="823"/>
      <c r="F10" s="823"/>
      <c r="G10" s="823"/>
      <c r="H10" s="823"/>
      <c r="I10" s="823"/>
      <c r="J10" s="823"/>
      <c r="K10" s="823"/>
      <c r="L10" s="823"/>
      <c r="M10" s="823"/>
      <c r="N10" s="824"/>
    </row>
    <row r="11" spans="1:15" ht="42" customHeight="1" thickBot="1">
      <c r="A11" s="827" t="s">
        <v>549</v>
      </c>
      <c r="B11" s="828"/>
      <c r="C11" s="828"/>
      <c r="D11" s="828"/>
      <c r="E11" s="828"/>
      <c r="F11" s="828"/>
      <c r="G11" s="828"/>
      <c r="H11" s="828"/>
      <c r="I11" s="828"/>
      <c r="J11" s="828"/>
      <c r="K11" s="828"/>
      <c r="L11" s="828"/>
      <c r="M11" s="828"/>
      <c r="N11" s="829"/>
    </row>
    <row r="12" spans="1:15" s="94" customFormat="1" ht="156.75" customHeight="1" thickTop="1">
      <c r="A12" s="832" t="s">
        <v>592</v>
      </c>
      <c r="B12" s="833"/>
      <c r="C12" s="833"/>
      <c r="D12" s="833"/>
      <c r="E12" s="833"/>
      <c r="F12" s="833"/>
      <c r="G12" s="833"/>
      <c r="H12" s="833"/>
      <c r="I12" s="833"/>
      <c r="J12" s="833"/>
      <c r="K12" s="833"/>
      <c r="L12" s="833"/>
      <c r="M12" s="833"/>
      <c r="N12" s="834"/>
    </row>
    <row r="13" spans="1:15" s="94" customFormat="1" ht="21" customHeight="1">
      <c r="A13" s="815" t="s">
        <v>166</v>
      </c>
      <c r="B13" s="816"/>
      <c r="C13" s="816"/>
      <c r="D13" s="816"/>
      <c r="E13" s="816"/>
      <c r="F13" s="816"/>
      <c r="G13" s="816"/>
      <c r="H13" s="816"/>
      <c r="I13" s="816"/>
      <c r="J13" s="816"/>
      <c r="K13" s="816"/>
      <c r="L13" s="816"/>
      <c r="M13" s="816"/>
      <c r="N13" s="131"/>
      <c r="O13" s="101"/>
    </row>
    <row r="14" spans="1:15" ht="36.75" customHeight="1" thickBot="1">
      <c r="A14" s="827" t="s">
        <v>167</v>
      </c>
      <c r="B14" s="828"/>
      <c r="C14" s="828"/>
      <c r="D14" s="828"/>
      <c r="E14" s="828"/>
      <c r="F14" s="828"/>
      <c r="G14" s="828"/>
      <c r="H14" s="828"/>
      <c r="I14" s="828"/>
      <c r="J14" s="828"/>
      <c r="K14" s="828"/>
      <c r="L14" s="828"/>
      <c r="M14" s="828"/>
      <c r="N14" s="829"/>
    </row>
    <row r="15" spans="1:15" s="130" customFormat="1" ht="159.75" customHeight="1" thickTop="1">
      <c r="A15" s="818" t="s">
        <v>382</v>
      </c>
      <c r="B15" s="819"/>
      <c r="C15" s="819"/>
      <c r="D15" s="819"/>
      <c r="E15" s="156"/>
      <c r="F15" s="821" t="s">
        <v>384</v>
      </c>
      <c r="G15" s="821"/>
      <c r="H15" s="821"/>
      <c r="I15" s="821"/>
      <c r="J15" s="157"/>
      <c r="K15" s="819" t="s">
        <v>383</v>
      </c>
      <c r="L15" s="819"/>
      <c r="M15" s="819"/>
      <c r="N15" s="820"/>
      <c r="O15" s="129"/>
    </row>
    <row r="16" spans="1:15" ht="47.25" customHeight="1" thickBot="1">
      <c r="A16" s="827" t="s">
        <v>168</v>
      </c>
      <c r="B16" s="828"/>
      <c r="C16" s="828"/>
      <c r="D16" s="828"/>
      <c r="E16" s="828"/>
      <c r="F16" s="828"/>
      <c r="G16" s="828"/>
      <c r="H16" s="828"/>
      <c r="I16" s="828"/>
      <c r="J16" s="828"/>
      <c r="K16" s="828"/>
      <c r="L16" s="828"/>
      <c r="M16" s="828"/>
      <c r="N16" s="829"/>
      <c r="O16" s="110"/>
    </row>
    <row r="17" spans="1:19" ht="270.75" customHeight="1" thickTop="1">
      <c r="A17" s="818" t="s">
        <v>593</v>
      </c>
      <c r="B17" s="819"/>
      <c r="C17" s="819"/>
      <c r="D17" s="819"/>
      <c r="E17" s="819"/>
      <c r="F17" s="819"/>
      <c r="G17" s="819"/>
      <c r="H17" s="819"/>
      <c r="I17" s="819"/>
      <c r="J17" s="819"/>
      <c r="K17" s="819"/>
      <c r="L17" s="819"/>
      <c r="M17" s="819"/>
      <c r="N17" s="820"/>
    </row>
    <row r="18" spans="1:19" ht="42" customHeight="1" thickBot="1">
      <c r="A18" s="827" t="s">
        <v>169</v>
      </c>
      <c r="B18" s="828"/>
      <c r="C18" s="828"/>
      <c r="D18" s="828"/>
      <c r="E18" s="828"/>
      <c r="F18" s="828"/>
      <c r="G18" s="828"/>
      <c r="H18" s="828"/>
      <c r="I18" s="828"/>
      <c r="J18" s="828"/>
      <c r="K18" s="828"/>
      <c r="L18" s="828"/>
      <c r="M18" s="828"/>
      <c r="N18" s="829"/>
    </row>
    <row r="19" spans="1:19" ht="53.25" customHeight="1" thickTop="1">
      <c r="A19" s="818" t="s">
        <v>381</v>
      </c>
      <c r="B19" s="819"/>
      <c r="C19" s="819"/>
      <c r="D19" s="819"/>
      <c r="E19" s="819"/>
      <c r="F19" s="819"/>
      <c r="G19" s="819"/>
      <c r="H19" s="819"/>
      <c r="I19" s="819"/>
      <c r="J19" s="819"/>
      <c r="K19" s="819"/>
      <c r="L19" s="819"/>
      <c r="M19" s="819"/>
      <c r="N19" s="820"/>
    </row>
    <row r="20" spans="1:19" ht="31.5" customHeight="1">
      <c r="A20" s="818" t="s">
        <v>434</v>
      </c>
      <c r="B20" s="819"/>
      <c r="C20" s="819"/>
      <c r="D20" s="819"/>
      <c r="E20" s="819"/>
      <c r="F20" s="819"/>
      <c r="G20" s="819"/>
      <c r="H20" s="819"/>
      <c r="I20" s="819"/>
      <c r="J20" s="819"/>
      <c r="K20" s="819"/>
      <c r="L20" s="819"/>
      <c r="M20" s="819"/>
      <c r="N20" s="820"/>
    </row>
    <row r="21" spans="1:19" ht="74.25" customHeight="1">
      <c r="A21" s="837" t="s">
        <v>576</v>
      </c>
      <c r="B21" s="838"/>
      <c r="C21" s="838"/>
      <c r="D21" s="838"/>
      <c r="E21" s="838"/>
      <c r="F21" s="838"/>
      <c r="G21" s="838"/>
      <c r="H21" s="838"/>
      <c r="I21" s="838"/>
      <c r="J21" s="838"/>
      <c r="K21" s="838"/>
      <c r="L21" s="838"/>
      <c r="M21" s="838"/>
      <c r="N21" s="839"/>
      <c r="O21" s="102"/>
      <c r="S21" s="93"/>
    </row>
    <row r="22" spans="1:19" ht="28.5" customHeight="1">
      <c r="A22" s="135" t="s">
        <v>170</v>
      </c>
      <c r="B22" s="155"/>
      <c r="C22" s="155"/>
      <c r="D22" s="155"/>
      <c r="E22" s="155"/>
      <c r="F22" s="155"/>
      <c r="G22" s="155"/>
      <c r="H22" s="155"/>
      <c r="I22" s="155"/>
      <c r="J22" s="155"/>
      <c r="K22" s="155"/>
      <c r="L22" s="155"/>
      <c r="M22" s="155"/>
      <c r="N22" s="128"/>
      <c r="O22" s="102"/>
      <c r="S22" s="93"/>
    </row>
    <row r="23" spans="1:19" ht="41.25" customHeight="1" thickBot="1">
      <c r="A23" s="827" t="s">
        <v>171</v>
      </c>
      <c r="B23" s="828"/>
      <c r="C23" s="828"/>
      <c r="D23" s="828"/>
      <c r="E23" s="828"/>
      <c r="F23" s="828"/>
      <c r="G23" s="828"/>
      <c r="H23" s="828"/>
      <c r="I23" s="828"/>
      <c r="J23" s="828"/>
      <c r="K23" s="828"/>
      <c r="L23" s="828"/>
      <c r="M23" s="828"/>
      <c r="N23" s="829"/>
    </row>
    <row r="24" spans="1:19" ht="66" customHeight="1" thickTop="1">
      <c r="A24" s="818" t="s">
        <v>380</v>
      </c>
      <c r="B24" s="819"/>
      <c r="C24" s="819"/>
      <c r="D24" s="819"/>
      <c r="E24" s="819"/>
      <c r="F24" s="819"/>
      <c r="G24" s="819"/>
      <c r="H24" s="819"/>
      <c r="I24" s="819"/>
      <c r="J24" s="819"/>
      <c r="K24" s="819"/>
      <c r="L24" s="835" t="s">
        <v>172</v>
      </c>
      <c r="M24" s="835"/>
      <c r="N24" s="836"/>
    </row>
    <row r="25" spans="1:19" ht="87.75" customHeight="1">
      <c r="A25" s="830" t="s">
        <v>546</v>
      </c>
      <c r="B25" s="821"/>
      <c r="C25" s="821"/>
      <c r="D25" s="821"/>
      <c r="E25" s="821"/>
      <c r="F25" s="821"/>
      <c r="G25" s="821"/>
      <c r="H25" s="821"/>
      <c r="I25" s="821"/>
      <c r="J25" s="821"/>
      <c r="K25" s="821"/>
      <c r="L25" s="821"/>
      <c r="M25" s="821"/>
      <c r="N25" s="127" t="s">
        <v>173</v>
      </c>
    </row>
    <row r="26" spans="1:19" ht="89.25" customHeight="1">
      <c r="A26" s="830" t="s">
        <v>547</v>
      </c>
      <c r="B26" s="821"/>
      <c r="C26" s="821"/>
      <c r="D26" s="821"/>
      <c r="E26" s="821"/>
      <c r="F26" s="821"/>
      <c r="G26" s="821"/>
      <c r="H26" s="821"/>
      <c r="I26" s="821"/>
      <c r="J26" s="821"/>
      <c r="K26" s="821"/>
      <c r="L26" s="821"/>
      <c r="M26" s="821"/>
      <c r="N26" s="831"/>
    </row>
    <row r="27" spans="1:19" ht="30" customHeight="1">
      <c r="A27" s="800" t="s">
        <v>419</v>
      </c>
      <c r="B27" s="801"/>
      <c r="C27" s="801"/>
      <c r="D27" s="801"/>
      <c r="E27" s="801"/>
      <c r="F27" s="801" t="s">
        <v>126</v>
      </c>
      <c r="G27" s="801"/>
      <c r="H27" s="801"/>
      <c r="I27" s="801"/>
      <c r="J27" s="801"/>
      <c r="K27" s="801"/>
      <c r="L27" s="801"/>
      <c r="M27" s="801"/>
      <c r="N27" s="806"/>
    </row>
    <row r="28" spans="1:19" ht="25.5" customHeight="1">
      <c r="A28" s="802" t="s">
        <v>137</v>
      </c>
      <c r="B28" s="803"/>
      <c r="C28" s="803"/>
      <c r="D28" s="803"/>
      <c r="E28" s="803"/>
      <c r="F28" s="803" t="s">
        <v>631</v>
      </c>
      <c r="G28" s="803"/>
      <c r="H28" s="803"/>
      <c r="I28" s="803"/>
      <c r="J28" s="803"/>
      <c r="K28" s="803"/>
      <c r="L28" s="803"/>
      <c r="M28" s="803"/>
      <c r="N28" s="807"/>
    </row>
    <row r="29" spans="1:19" ht="21" customHeight="1">
      <c r="A29" s="802" t="s">
        <v>138</v>
      </c>
      <c r="B29" s="803"/>
      <c r="C29" s="803"/>
      <c r="D29" s="803"/>
      <c r="E29" s="803"/>
      <c r="F29" s="803" t="s">
        <v>128</v>
      </c>
      <c r="G29" s="803"/>
      <c r="H29" s="803"/>
      <c r="I29" s="803"/>
      <c r="J29" s="803"/>
      <c r="K29" s="803"/>
      <c r="L29" s="803"/>
      <c r="M29" s="803"/>
      <c r="N29" s="807"/>
    </row>
    <row r="30" spans="1:19" ht="24" customHeight="1" thickBot="1">
      <c r="A30" s="804" t="s">
        <v>139</v>
      </c>
      <c r="B30" s="805"/>
      <c r="C30" s="805"/>
      <c r="D30" s="805"/>
      <c r="E30" s="805"/>
      <c r="F30" s="805" t="s">
        <v>629</v>
      </c>
      <c r="G30" s="805"/>
      <c r="H30" s="805"/>
      <c r="I30" s="805"/>
      <c r="J30" s="805"/>
      <c r="K30" s="805"/>
      <c r="L30" s="805"/>
      <c r="M30" s="805"/>
      <c r="N30" s="808"/>
    </row>
  </sheetData>
  <sheetProtection algorithmName="SHA-512" hashValue="44JlxlBS4dFH3UB/N8Pqnd0TNJwhY4IaOfN/OS9BigTktEzaoAAmTFBgoMNL0SNmEbjawUvPRZN2WbbKk4wzlA==" saltValue="Ef9wo4FkaAZgFCgIKdvgqg==" spinCount="100000" sheet="1" objects="1" scenarios="1"/>
  <mergeCells count="36">
    <mergeCell ref="A26:N26"/>
    <mergeCell ref="A11:N11"/>
    <mergeCell ref="A12:N12"/>
    <mergeCell ref="A23:N23"/>
    <mergeCell ref="A25:M25"/>
    <mergeCell ref="A24:K24"/>
    <mergeCell ref="L24:N24"/>
    <mergeCell ref="A18:N18"/>
    <mergeCell ref="A19:N19"/>
    <mergeCell ref="A20:N20"/>
    <mergeCell ref="A21:N21"/>
    <mergeCell ref="A14:N14"/>
    <mergeCell ref="A16:N16"/>
    <mergeCell ref="A17:N17"/>
    <mergeCell ref="A3:H4"/>
    <mergeCell ref="A2:N2"/>
    <mergeCell ref="I3:N4"/>
    <mergeCell ref="A9:N9"/>
    <mergeCell ref="A15:D15"/>
    <mergeCell ref="K15:N15"/>
    <mergeCell ref="F15:I15"/>
    <mergeCell ref="A10:N10"/>
    <mergeCell ref="A5:L5"/>
    <mergeCell ref="M5:N5"/>
    <mergeCell ref="A7:N7"/>
    <mergeCell ref="A6:N6"/>
    <mergeCell ref="A8:N8"/>
    <mergeCell ref="A13:M13"/>
    <mergeCell ref="A27:E27"/>
    <mergeCell ref="A28:E28"/>
    <mergeCell ref="A29:E29"/>
    <mergeCell ref="A30:E30"/>
    <mergeCell ref="F27:N27"/>
    <mergeCell ref="F28:N28"/>
    <mergeCell ref="F29:N29"/>
    <mergeCell ref="F30:N30"/>
  </mergeCells>
  <hyperlinks>
    <hyperlink ref="A3:G4" r:id="rId1" display="https://www.universityofgalway.ie/exams/staff-invigliators-external/external-examiners/" xr:uid="{FB72E833-4DAC-4E2C-A994-EA6499029B6B}"/>
    <hyperlink ref="I3:M4" r:id="rId2" display="https://www.universityofgalway.ie/financial-accounting/policiesprocedures/" xr:uid="{4B134C25-8CE9-471C-8E1E-5670622BD0E6}"/>
    <hyperlink ref="A8:N8" r:id="rId3" display="Discover Current Subsistence Rates Published by the Department of Public Expenditure &amp; Reform (DEPR) in Ireland" xr:uid="{81AFC66D-661E-46BC-9A07-7B03E72000C5}"/>
    <hyperlink ref="A10" r:id="rId4" display="https://www.universityofgalway.ie/media/financialaccounting/payroll/Checklist-Expenses-Approvers.xlsx" xr:uid="{8CA5D326-CE3D-41D1-BC74-838C53E71AFF}"/>
    <hyperlink ref="A19" r:id="rId5" display="https://www.universityofgalway.ie/media/financialaccounting/financialaccountingoffice/QA302_3_4-_Sustainable-Travel-Policy-18.12.2023.pdf" xr:uid="{EA56497B-EC86-4472-B03B-E3B3011AC2E0}"/>
    <hyperlink ref="L24" r:id="rId6" location=":~:text=this%20information%20required%3F-,Overview,commenced%20on%201%20January%202024." display="Check Revenue’s ERR 2024 subpage (click here)" xr:uid="{E08C81AC-4A48-45C5-B722-24CC9E5C033A}"/>
    <hyperlink ref="N25" r:id="rId7" xr:uid="{E6E24586-C502-425A-91C8-D3F5DF1591AA}"/>
    <hyperlink ref="M5:N5" r:id="rId8" display="click here" xr:uid="{D4748D91-2BE1-487E-A774-40151619A136}"/>
    <hyperlink ref="A10:N10" r:id="rId9" display="Checklist for Expenses Approvers" xr:uid="{1A148DD3-8BE2-4F70-A2F6-CC79AAF8554C}"/>
    <hyperlink ref="A13" r:id="rId10" xr:uid="{7FC49C8C-7710-4AAD-A9DE-3C66C6252D9D}"/>
    <hyperlink ref="A1" location="'Timesheet - Bileog ama'!A1" tooltip=" 'Timesheet - Bileog ama' tab" display=" 'Timesheet - Bileog ama' tab" xr:uid="{D8388680-4DD2-46C0-82F5-050383728FEE}"/>
    <hyperlink ref="M1" location="Instructions!A1" tooltip=" 'Instructions' tab" display=" 'Instructions' tab" xr:uid="{1786719C-A1CD-4B11-95E7-26415B8BF54A}"/>
    <hyperlink ref="A9:N9" r:id="rId11" display="Official Subsistence Rates by Department of Public Expenditure &amp; Reform (DEPR)" xr:uid="{0860D4ED-8752-498F-85AC-4D17C56E2B68}"/>
    <hyperlink ref="A22" r:id="rId12" xr:uid="{B7E3D2B2-9682-44B9-BB4F-B0607612B577}"/>
    <hyperlink ref="A1:C1" location="'Timesheet - Bileog ama'!A1" display=" 'Timesheet - Bileog ama' tab" xr:uid="{1C7DF5B7-7CB1-496D-BB35-F978B00D58F9}"/>
    <hyperlink ref="L24:N24" r:id="rId13" location=":~:text=this%20information%20required%3F-,Overview,commenced%20on%201%20January%202024." tooltip="Revenue’s ERR 2024 page" display="Check Revenue’s ERR 2024 page" xr:uid="{0865F2E6-F8BA-455C-8553-BEB14AE9BEF6}"/>
    <hyperlink ref="A3:H4" r:id="rId14" tooltip="Traveling Expenses Policy Overview " display="Traveling Expenses Policy Overview " xr:uid="{11A41B5F-D681-4F63-B486-4720412B1A41}"/>
  </hyperlinks>
  <pageMargins left="0.7" right="0.7" top="0.75" bottom="0.75" header="0.3" footer="0.3"/>
  <pageSetup paperSize="9"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5A9A-3384-4EEF-9AE5-35221DE990C4}">
  <dimension ref="A1:D37"/>
  <sheetViews>
    <sheetView workbookViewId="0">
      <selection activeCell="A3" sqref="A3:D37"/>
    </sheetView>
  </sheetViews>
  <sheetFormatPr defaultRowHeight="15.75"/>
  <cols>
    <col min="2" max="2" width="14.109375" customWidth="1"/>
    <col min="3" max="3" width="13.21875" customWidth="1"/>
    <col min="4" max="4" width="26.5546875" customWidth="1"/>
  </cols>
  <sheetData>
    <row r="1" spans="1:4" ht="16.5">
      <c r="A1" s="90" t="s">
        <v>0</v>
      </c>
      <c r="B1" s="90" t="s">
        <v>1</v>
      </c>
      <c r="C1" s="90" t="s">
        <v>2</v>
      </c>
      <c r="D1" s="90" t="s">
        <v>3</v>
      </c>
    </row>
    <row r="2" spans="1:4" ht="16.5">
      <c r="A2" s="90"/>
      <c r="B2" s="90"/>
      <c r="C2" s="90"/>
      <c r="D2" s="90" t="s">
        <v>4</v>
      </c>
    </row>
    <row r="3" spans="1:4" ht="33">
      <c r="A3" s="91" t="s">
        <v>28</v>
      </c>
      <c r="B3" s="91" t="s">
        <v>29</v>
      </c>
      <c r="C3" s="91" t="s">
        <v>30</v>
      </c>
      <c r="D3" t="str">
        <f>CONCATENATE(A3, " ", B3)</f>
        <v>EUR Euro Member Countries</v>
      </c>
    </row>
    <row r="4" spans="1:4" ht="16.5">
      <c r="A4" s="91" t="s">
        <v>31</v>
      </c>
      <c r="B4" s="91" t="s">
        <v>32</v>
      </c>
      <c r="C4" s="91" t="s">
        <v>27</v>
      </c>
      <c r="D4" t="str">
        <f t="shared" ref="D4" si="0">CONCATENATE(A4, " ", B4)</f>
        <v>GBP United Kingdom</v>
      </c>
    </row>
    <row r="5" spans="1:4" ht="33">
      <c r="A5" s="91" t="s">
        <v>100</v>
      </c>
      <c r="B5" s="91" t="s">
        <v>101</v>
      </c>
      <c r="C5" s="91" t="s">
        <v>5</v>
      </c>
      <c r="D5" t="str">
        <f t="shared" ref="D5" si="1">CONCATENATE(A5, " ", B5)</f>
        <v>USD United States of America</v>
      </c>
    </row>
    <row r="6" spans="1:4" ht="16.5">
      <c r="A6" s="91" t="s">
        <v>17</v>
      </c>
      <c r="B6" s="91" t="s">
        <v>18</v>
      </c>
      <c r="C6" s="91" t="s">
        <v>5</v>
      </c>
      <c r="D6" t="str">
        <f t="shared" ref="D6" si="2">CONCATENATE(A6, " ", B6)</f>
        <v>CAD Canada</v>
      </c>
    </row>
    <row r="7" spans="1:4" ht="16.5">
      <c r="A7" s="91" t="s">
        <v>14</v>
      </c>
      <c r="B7" s="91" t="s">
        <v>15</v>
      </c>
      <c r="C7" s="91" t="s">
        <v>16</v>
      </c>
      <c r="D7" t="str">
        <f t="shared" ref="D7:D37" si="3">CONCATENATE(A7, " ", B7)</f>
        <v>BYR Belarus</v>
      </c>
    </row>
    <row r="8" spans="1:4" ht="33">
      <c r="A8" s="91" t="s">
        <v>6</v>
      </c>
      <c r="B8" s="91" t="s">
        <v>7</v>
      </c>
      <c r="C8" s="91" t="s">
        <v>8</v>
      </c>
      <c r="D8" t="str">
        <f t="shared" si="3"/>
        <v>BAM Bosnia and Herzegovina</v>
      </c>
    </row>
    <row r="9" spans="1:4" ht="16.5">
      <c r="A9" s="91" t="s">
        <v>9</v>
      </c>
      <c r="B9" s="91" t="s">
        <v>10</v>
      </c>
      <c r="C9" s="91" t="s">
        <v>11</v>
      </c>
      <c r="D9" t="str">
        <f t="shared" si="3"/>
        <v>BGN Bulgaria</v>
      </c>
    </row>
    <row r="10" spans="1:4" ht="16.5">
      <c r="A10" s="91" t="s">
        <v>40</v>
      </c>
      <c r="B10" s="91" t="s">
        <v>41</v>
      </c>
      <c r="C10" s="91" t="s">
        <v>42</v>
      </c>
      <c r="D10" t="str">
        <f t="shared" si="3"/>
        <v>HRK Croatia</v>
      </c>
    </row>
    <row r="11" spans="1:4" ht="16.5">
      <c r="A11" s="91" t="s">
        <v>21</v>
      </c>
      <c r="B11" s="91" t="s">
        <v>22</v>
      </c>
      <c r="C11" s="91" t="s">
        <v>23</v>
      </c>
      <c r="D11" t="str">
        <f t="shared" si="3"/>
        <v>CZK Czech Republic</v>
      </c>
    </row>
    <row r="12" spans="1:4" ht="16.5">
      <c r="A12" s="91" t="s">
        <v>24</v>
      </c>
      <c r="B12" s="91" t="s">
        <v>25</v>
      </c>
      <c r="C12" s="91" t="s">
        <v>26</v>
      </c>
      <c r="D12" t="str">
        <f t="shared" si="3"/>
        <v>DKK Denmark</v>
      </c>
    </row>
    <row r="13" spans="1:4" ht="16.5">
      <c r="A13" s="91" t="s">
        <v>33</v>
      </c>
      <c r="B13" s="91" t="s">
        <v>34</v>
      </c>
      <c r="C13" s="91" t="s">
        <v>35</v>
      </c>
      <c r="D13" t="str">
        <f t="shared" si="3"/>
        <v>GHS Ghana</v>
      </c>
    </row>
    <row r="14" spans="1:4" ht="16.5">
      <c r="A14" s="91" t="s">
        <v>36</v>
      </c>
      <c r="B14" s="91" t="s">
        <v>37</v>
      </c>
      <c r="C14" s="91" t="s">
        <v>27</v>
      </c>
      <c r="D14" t="str">
        <f t="shared" si="3"/>
        <v>GIP Gibraltar</v>
      </c>
    </row>
    <row r="15" spans="1:4" ht="66">
      <c r="A15" s="91" t="s">
        <v>38</v>
      </c>
      <c r="B15" s="91" t="s">
        <v>39</v>
      </c>
      <c r="C15" s="91" t="s">
        <v>5</v>
      </c>
      <c r="D15" t="str">
        <f t="shared" si="3"/>
        <v>HKD Hong Kong Special Administrative Region</v>
      </c>
    </row>
    <row r="16" spans="1:4" ht="16.5">
      <c r="A16" s="91" t="s">
        <v>43</v>
      </c>
      <c r="B16" s="91" t="s">
        <v>44</v>
      </c>
      <c r="C16" s="91" t="s">
        <v>45</v>
      </c>
      <c r="D16" t="str">
        <f t="shared" si="3"/>
        <v>HUF Hungary</v>
      </c>
    </row>
    <row r="17" spans="1:4" ht="16.5">
      <c r="A17" s="91" t="s">
        <v>52</v>
      </c>
      <c r="B17" s="91" t="s">
        <v>53</v>
      </c>
      <c r="C17" s="91" t="s">
        <v>54</v>
      </c>
      <c r="D17" t="str">
        <f t="shared" si="3"/>
        <v>ISK Iceland</v>
      </c>
    </row>
    <row r="18" spans="1:4" ht="16.5">
      <c r="A18" s="91" t="s">
        <v>48</v>
      </c>
      <c r="B18" s="91" t="s">
        <v>49</v>
      </c>
      <c r="C18" s="91" t="s">
        <v>50</v>
      </c>
      <c r="D18" t="str">
        <f t="shared" si="3"/>
        <v>INR India</v>
      </c>
    </row>
    <row r="19" spans="1:4" ht="16.5">
      <c r="A19" s="91" t="s">
        <v>46</v>
      </c>
      <c r="B19" s="91" t="s">
        <v>47</v>
      </c>
      <c r="C19" s="91" t="s">
        <v>27</v>
      </c>
      <c r="D19" t="str">
        <f t="shared" si="3"/>
        <v>IMP Isle of Man</v>
      </c>
    </row>
    <row r="20" spans="1:4" ht="16.5">
      <c r="A20" s="91" t="s">
        <v>55</v>
      </c>
      <c r="B20" s="91" t="s">
        <v>56</v>
      </c>
      <c r="C20" s="91" t="s">
        <v>57</v>
      </c>
      <c r="D20" t="str">
        <f t="shared" si="3"/>
        <v>JPY Japan</v>
      </c>
    </row>
    <row r="21" spans="1:4" ht="16.5">
      <c r="A21" s="91" t="s">
        <v>63</v>
      </c>
      <c r="B21" s="91" t="s">
        <v>64</v>
      </c>
      <c r="C21" s="91" t="s">
        <v>65</v>
      </c>
      <c r="D21" t="str">
        <f t="shared" si="3"/>
        <v>KZT Kazakhstan</v>
      </c>
    </row>
    <row r="22" spans="1:4" ht="16.5">
      <c r="A22" s="91" t="s">
        <v>58</v>
      </c>
      <c r="B22" s="91" t="s">
        <v>59</v>
      </c>
      <c r="C22" s="91" t="s">
        <v>60</v>
      </c>
      <c r="D22" t="str">
        <f t="shared" si="3"/>
        <v>KPW Korea (North)</v>
      </c>
    </row>
    <row r="23" spans="1:4" ht="16.5">
      <c r="A23" s="91" t="s">
        <v>61</v>
      </c>
      <c r="B23" s="91" t="s">
        <v>62</v>
      </c>
      <c r="C23" s="91" t="s">
        <v>60</v>
      </c>
      <c r="D23" t="str">
        <f t="shared" si="3"/>
        <v>KRW Korea (South)</v>
      </c>
    </row>
    <row r="24" spans="1:4" ht="16.5">
      <c r="A24" s="91" t="s">
        <v>69</v>
      </c>
      <c r="B24" s="91" t="s">
        <v>70</v>
      </c>
      <c r="C24" s="91" t="s">
        <v>71</v>
      </c>
      <c r="D24" t="str">
        <f t="shared" si="3"/>
        <v>LVL Latvia</v>
      </c>
    </row>
    <row r="25" spans="1:4" ht="16.5">
      <c r="A25" s="91" t="s">
        <v>66</v>
      </c>
      <c r="B25" s="91" t="s">
        <v>67</v>
      </c>
      <c r="C25" s="91" t="s">
        <v>68</v>
      </c>
      <c r="D25" t="str">
        <f t="shared" si="3"/>
        <v>LTL Lithuania</v>
      </c>
    </row>
    <row r="26" spans="1:4" ht="16.5">
      <c r="A26" s="91" t="s">
        <v>72</v>
      </c>
      <c r="B26" s="91" t="s">
        <v>73</v>
      </c>
      <c r="C26" s="91" t="s">
        <v>74</v>
      </c>
      <c r="D26" t="str">
        <f t="shared" si="3"/>
        <v>NOK Norway</v>
      </c>
    </row>
    <row r="27" spans="1:4" ht="16.5">
      <c r="A27" s="91" t="s">
        <v>75</v>
      </c>
      <c r="B27" s="91" t="s">
        <v>76</v>
      </c>
      <c r="C27" s="91" t="s">
        <v>77</v>
      </c>
      <c r="D27" t="str">
        <f t="shared" si="3"/>
        <v>PLN Poland</v>
      </c>
    </row>
    <row r="28" spans="1:4" ht="16.5">
      <c r="A28" s="91" t="s">
        <v>78</v>
      </c>
      <c r="B28" s="91" t="s">
        <v>79</v>
      </c>
      <c r="C28" s="91" t="s">
        <v>51</v>
      </c>
      <c r="D28" t="str">
        <f t="shared" si="3"/>
        <v>QAR Qatar</v>
      </c>
    </row>
    <row r="29" spans="1:4" ht="16.5">
      <c r="A29" s="91" t="s">
        <v>80</v>
      </c>
      <c r="B29" s="91" t="s">
        <v>81</v>
      </c>
      <c r="C29" s="91" t="s">
        <v>82</v>
      </c>
      <c r="D29" t="str">
        <f t="shared" si="3"/>
        <v>RON Romania</v>
      </c>
    </row>
    <row r="30" spans="1:4" ht="16.5">
      <c r="A30" s="91" t="s">
        <v>85</v>
      </c>
      <c r="B30" s="91" t="s">
        <v>86</v>
      </c>
      <c r="C30" s="91" t="s">
        <v>16</v>
      </c>
      <c r="D30" t="str">
        <f t="shared" si="3"/>
        <v>RUB Russia</v>
      </c>
    </row>
    <row r="31" spans="1:4" ht="16.5">
      <c r="A31" s="91" t="s">
        <v>87</v>
      </c>
      <c r="B31" s="91" t="s">
        <v>88</v>
      </c>
      <c r="C31" s="91" t="s">
        <v>89</v>
      </c>
      <c r="D31" t="str">
        <f t="shared" si="3"/>
        <v>SAR Saudi Arabia</v>
      </c>
    </row>
    <row r="32" spans="1:4" ht="16.5">
      <c r="A32" s="91" t="s">
        <v>83</v>
      </c>
      <c r="B32" s="91" t="s">
        <v>84</v>
      </c>
      <c r="C32" s="91" t="s">
        <v>12</v>
      </c>
      <c r="D32" t="str">
        <f t="shared" si="3"/>
        <v>RSD Serbia</v>
      </c>
    </row>
    <row r="33" spans="1:4" ht="16.5">
      <c r="A33" s="91" t="s">
        <v>93</v>
      </c>
      <c r="B33" s="91" t="s">
        <v>94</v>
      </c>
      <c r="C33" s="91" t="s">
        <v>5</v>
      </c>
      <c r="D33" t="str">
        <f t="shared" si="3"/>
        <v>SGD Singapore</v>
      </c>
    </row>
    <row r="34" spans="1:4" ht="16.5">
      <c r="A34" s="91" t="s">
        <v>95</v>
      </c>
      <c r="B34" s="91" t="s">
        <v>96</v>
      </c>
      <c r="C34" s="91" t="s">
        <v>23</v>
      </c>
      <c r="D34" t="str">
        <f t="shared" si="3"/>
        <v>SKK Slovakia</v>
      </c>
    </row>
    <row r="35" spans="1:4" ht="16.5">
      <c r="A35" s="91" t="s">
        <v>90</v>
      </c>
      <c r="B35" s="91" t="s">
        <v>91</v>
      </c>
      <c r="C35" s="91" t="s">
        <v>92</v>
      </c>
      <c r="D35" t="str">
        <f t="shared" si="3"/>
        <v>SEK Sweden</v>
      </c>
    </row>
    <row r="36" spans="1:4" ht="16.5">
      <c r="A36" s="91" t="s">
        <v>19</v>
      </c>
      <c r="B36" s="91" t="s">
        <v>20</v>
      </c>
      <c r="C36" s="91" t="s">
        <v>13</v>
      </c>
      <c r="D36" t="str">
        <f t="shared" si="3"/>
        <v>CHF Switzerland</v>
      </c>
    </row>
    <row r="37" spans="1:4" ht="16.5">
      <c r="A37" s="91" t="s">
        <v>97</v>
      </c>
      <c r="B37" s="91" t="s">
        <v>98</v>
      </c>
      <c r="C37" s="91" t="s">
        <v>99</v>
      </c>
      <c r="D37" t="str">
        <f t="shared" si="3"/>
        <v>UAH Ukraine</v>
      </c>
    </row>
  </sheetData>
  <sortState xmlns:xlrd2="http://schemas.microsoft.com/office/spreadsheetml/2017/richdata2" ref="A7:D37">
    <sortCondition ref="B7:B3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5117-C974-4442-B9BE-04E3026C7D1D}">
  <dimension ref="A1:K80"/>
  <sheetViews>
    <sheetView topLeftCell="A35" zoomScale="70" zoomScaleNormal="70" workbookViewId="0">
      <selection activeCell="B55" sqref="B55:B56"/>
    </sheetView>
  </sheetViews>
  <sheetFormatPr defaultRowHeight="15.75"/>
  <cols>
    <col min="2" max="2" width="57.44140625" style="10" customWidth="1"/>
    <col min="3" max="3" width="49" style="10" customWidth="1"/>
    <col min="4" max="4" width="35.6640625" style="9" customWidth="1"/>
    <col min="5" max="5" width="37.6640625" customWidth="1"/>
    <col min="6" max="6" width="15" bestFit="1" customWidth="1"/>
    <col min="9" max="9" width="33" customWidth="1"/>
    <col min="10" max="10" width="24.33203125" customWidth="1"/>
    <col min="11" max="11" width="42.5546875" customWidth="1"/>
  </cols>
  <sheetData>
    <row r="1" spans="1:11" ht="16.5" thickBot="1">
      <c r="D1" s="9" t="s">
        <v>457</v>
      </c>
    </row>
    <row r="2" spans="1:11" ht="81.75" thickBot="1">
      <c r="A2" t="s">
        <v>458</v>
      </c>
      <c r="B2" s="5" t="s">
        <v>521</v>
      </c>
      <c r="D2" s="9">
        <f>IF(OR('Timesheet - Bileog ama'!D61=DropDownList!B4,'Timesheet - Bileog ama'!D61=DropDownList!B5,'Timesheet - Bileog ama'!D61=DropDownList!B6),1,0)</f>
        <v>0</v>
      </c>
      <c r="I2" s="20" t="s">
        <v>300</v>
      </c>
      <c r="J2" s="169" t="s">
        <v>459</v>
      </c>
      <c r="K2" s="20" t="s">
        <v>460</v>
      </c>
    </row>
    <row r="3" spans="1:11">
      <c r="B3" s="10" t="s">
        <v>571</v>
      </c>
    </row>
    <row r="4" spans="1:11" ht="126">
      <c r="B4" s="10" t="s">
        <v>461</v>
      </c>
      <c r="I4" t="s">
        <v>4</v>
      </c>
    </row>
    <row r="5" spans="1:11" ht="78.75" customHeight="1">
      <c r="B5" s="10" t="s">
        <v>462</v>
      </c>
      <c r="E5" t="s">
        <v>463</v>
      </c>
      <c r="I5" t="s">
        <v>464</v>
      </c>
    </row>
    <row r="6" spans="1:11" ht="94.5">
      <c r="B6" s="10" t="s">
        <v>465</v>
      </c>
      <c r="I6" t="s">
        <v>244</v>
      </c>
    </row>
    <row r="8" spans="1:11" ht="31.5">
      <c r="C8" s="10" t="s">
        <v>466</v>
      </c>
    </row>
    <row r="9" spans="1:11" ht="16.5" thickBot="1"/>
    <row r="10" spans="1:11" ht="32.25" thickBot="1">
      <c r="A10" t="s">
        <v>467</v>
      </c>
      <c r="B10" s="170" t="s">
        <v>578</v>
      </c>
      <c r="D10" s="9">
        <f>IF('Timesheet - Bileog ama'!D63=DropDownList!C13,1,IF('Timesheet - Bileog ama'!D63=B11,0,0))</f>
        <v>0</v>
      </c>
    </row>
    <row r="11" spans="1:11">
      <c r="B11" s="10" t="str">
        <f>IF('Timesheet - Bileog ama'!D61=DropDownList!$B$6,$C$8,C11)</f>
        <v>Click here and select from dropdown list</v>
      </c>
      <c r="C11" s="10" t="s">
        <v>571</v>
      </c>
    </row>
    <row r="12" spans="1:11" ht="31.5">
      <c r="B12" s="10" t="str">
        <f>IF('Timesheet - Bileog ama'!$D61=DropDownList!$B$6," ",C12)</f>
        <v>Yes - Then you do not fit the description of a guest lecturer / subject specialist - please follow HR policy QA106</v>
      </c>
      <c r="C12" s="10" t="s">
        <v>604</v>
      </c>
    </row>
    <row r="13" spans="1:11" ht="31.5">
      <c r="B13" s="10" t="str">
        <f>IF('Timesheet - Bileog ama'!$D61=DropDownList!$B$6," ",C13)</f>
        <v>No other employment at University of Galway while carrying out this work</v>
      </c>
      <c r="C13" s="10" t="s">
        <v>468</v>
      </c>
    </row>
    <row r="14" spans="1:11" ht="16.5" thickBot="1"/>
    <row r="15" spans="1:11" ht="17.25" thickBot="1">
      <c r="A15" t="s">
        <v>469</v>
      </c>
      <c r="B15" s="5" t="s">
        <v>579</v>
      </c>
      <c r="D15" s="9">
        <f>IF(OR('Timesheet - Bileog ama'!D65=DropDownList!C17,'Timesheet - Bileog ama'!D65=DropDownList!C18),1,0)</f>
        <v>0</v>
      </c>
    </row>
    <row r="16" spans="1:11">
      <c r="B16" s="10" t="str">
        <f>IF(OR('Timesheet - Bileog ama'!$D61=DropDownList!$B$6,'Timesheet - Bileog ama'!$D63=DropDownList!$C$12),$C$8,C16)</f>
        <v>Click here and select from dropdown list</v>
      </c>
      <c r="C16" s="10" t="s">
        <v>571</v>
      </c>
    </row>
    <row r="17" spans="1:9">
      <c r="B17" s="10" t="str">
        <f>IF(OR('Timesheet - Bileog ama'!$D61=DropDownList!$B$6,'Timesheet - Bileog ama'!$D63=DropDownList!$C$12),$C$8,C17)</f>
        <v>Yes (Skip Q.4 &amp; Q.5 and Answer Q.6)</v>
      </c>
      <c r="C17" s="10" t="s">
        <v>470</v>
      </c>
    </row>
    <row r="18" spans="1:9">
      <c r="B18" s="10" t="str">
        <f>IF(OR('Timesheet - Bileog ama'!$D61=DropDownList!$B$6,'Timesheet - Bileog ama'!$D63=DropDownList!$C$12),$C$8,C18)</f>
        <v>No (Answer Q.4)</v>
      </c>
      <c r="C18" s="10" t="s">
        <v>471</v>
      </c>
    </row>
    <row r="19" spans="1:9" ht="16.5" thickBot="1"/>
    <row r="20" spans="1:9" ht="30.75" thickBot="1">
      <c r="A20" t="s">
        <v>472</v>
      </c>
      <c r="B20" s="2" t="s">
        <v>580</v>
      </c>
      <c r="D20" s="9">
        <f>IF(OR('Timesheet - Bileog ama'!D68=DropDownList!C22,'Timesheet - Bileog ama'!D68=DropDownList!C23,'Timesheet - Bileog ama'!D68="This question is not applicable"),1,IF('Timesheet - Bileog ama'!D68=DropDownList!C17,1,0))</f>
        <v>0</v>
      </c>
      <c r="I20" t="s">
        <v>107</v>
      </c>
    </row>
    <row r="21" spans="1:9">
      <c r="B21" s="10" t="str">
        <f>IF(OR('Timesheet - Bileog ama'!$D61=DropDownList!$B$6,'Timesheet - Bileog ama'!$D63=DropDownList!$C$12),$C$8,(IF('Timesheet - Bileog ama'!$D65=DropDownList!$B$17,"This question is not applicable",C21)))</f>
        <v>Click here and select from dropdown list</v>
      </c>
      <c r="C21" s="10" t="s">
        <v>571</v>
      </c>
    </row>
    <row r="22" spans="1:9">
      <c r="A22" t="s">
        <v>177</v>
      </c>
      <c r="B22" s="10" t="str">
        <f>IF(OR('Timesheet - Bileog ama'!$D61=DropDownList!$B$6,'Timesheet - Bileog ama'!$D63=DropDownList!$C$12),$C$8,(IF('Timesheet - Bileog ama'!$D65=DropDownList!$B$17,"This question is not applicable",C22)))</f>
        <v>Yes (Answer Q.5)</v>
      </c>
      <c r="C22" s="10" t="s">
        <v>372</v>
      </c>
    </row>
    <row r="23" spans="1:9">
      <c r="A23" t="s">
        <v>181</v>
      </c>
      <c r="B23" s="10" t="str">
        <f>IF(OR('Timesheet - Bileog ama'!$D61=DropDownList!$B$6,'Timesheet - Bileog ama'!$D63=DropDownList!$C$12),$C$8,(IF('Timesheet - Bileog ama'!$D65=DropDownList!$B$17,"This question is not applicable",C23)))</f>
        <v>No (Skip Q.5 and answer Q.6)</v>
      </c>
      <c r="C23" s="10" t="s">
        <v>473</v>
      </c>
    </row>
    <row r="24" spans="1:9" ht="16.5" thickBot="1"/>
    <row r="25" spans="1:9" ht="32.25" thickBot="1">
      <c r="A25" t="s">
        <v>474</v>
      </c>
      <c r="B25" s="171" t="s">
        <v>520</v>
      </c>
      <c r="D25" s="9">
        <f>IF(OR(DropDownList!B26="This question is not applicable",'Timesheet - Bileog ama'!D70=DropDownList!C27,'Timesheet - Bileog ama'!D70=DropDownList!C28),1,0)</f>
        <v>0</v>
      </c>
      <c r="I25" t="s">
        <v>107</v>
      </c>
    </row>
    <row r="26" spans="1:9">
      <c r="B26" s="10" t="str">
        <f>IF(OR('Timesheet - Bileog ama'!$D61=DropDownList!$B$6,'Timesheet - Bileog ama'!$D63=DropDownList!$C$12),$C$8,(IF('Timesheet - Bileog ama'!$D65=DropDownList!$C$17,"This question is not applicable",C26)))</f>
        <v>Click here and select from dropdown list</v>
      </c>
      <c r="C26" s="10" t="s">
        <v>571</v>
      </c>
      <c r="E26" s="10"/>
    </row>
    <row r="27" spans="1:9">
      <c r="A27" t="s">
        <v>179</v>
      </c>
      <c r="B27" s="10" t="str">
        <f>IF(OR('Timesheet - Bileog ama'!$D61=DropDownList!$B$6,'Timesheet - Bileog ama'!$D63=DropDownList!$C$12),$C$8,(IF('Timesheet - Bileog ama'!$D65=DropDownList!$B$17,"This question is not applicable",C27)))</f>
        <v>Yes (Answer Q.6)</v>
      </c>
      <c r="C27" s="10" t="s">
        <v>475</v>
      </c>
    </row>
    <row r="28" spans="1:9">
      <c r="A28" t="s">
        <v>179</v>
      </c>
      <c r="B28" s="10" t="str">
        <f>IF(OR('Timesheet - Bileog ama'!$D61=DropDownList!$B$6,'Timesheet - Bileog ama'!$D63=DropDownList!$C$12),$C$8,(IF('Timesheet - Bileog ama'!$D65=DropDownList!$C$17,"This question is not applicable",C28)))</f>
        <v>No (I don't wish to apply for a PPSN - Answer Q.6)</v>
      </c>
      <c r="C28" s="10" t="s">
        <v>476</v>
      </c>
    </row>
    <row r="29" spans="1:9" ht="16.5" thickBot="1"/>
    <row r="30" spans="1:9" ht="32.25" thickBot="1">
      <c r="A30" t="s">
        <v>477</v>
      </c>
      <c r="B30" s="8" t="s">
        <v>582</v>
      </c>
      <c r="D30" s="9">
        <f>IF(OR('Timesheet - Bileog ama'!D73=DropDownList!C32,'Timesheet - Bileog ama'!C39=DropDownList!C33),1,0)</f>
        <v>0</v>
      </c>
    </row>
    <row r="31" spans="1:9">
      <c r="B31" s="10" t="str">
        <f>IF(OR('Timesheet - Bileog ama'!$D61=DropDownList!$B$6,'Timesheet - Bileog ama'!$D63=DropDownList!$C$12),$C$8,IF('Timesheet - Bileog ama'!$D68=DropDownList!$C$23,"This question is not applicable",DropDownList!C31))</f>
        <v>Click here and select from dropdown list</v>
      </c>
      <c r="C31" s="10" t="s">
        <v>571</v>
      </c>
      <c r="E31" s="10"/>
    </row>
    <row r="32" spans="1:9">
      <c r="A32" t="s">
        <v>177</v>
      </c>
      <c r="B32" s="10" t="str">
        <f>IF(OR('Timesheet - Bileog ama'!$D61=DropDownList!$B$6,'Timesheet - Bileog ama'!$D63=DropDownList!$C$12),$C$8,IF('Timesheet - Bileog ama'!$D68=DropDownList!$C$23,"This question is not applicable",DropDownList!C32))</f>
        <v>Yes (Answer Q.7)</v>
      </c>
      <c r="C32" s="10" t="s">
        <v>478</v>
      </c>
    </row>
    <row r="33" spans="1:5">
      <c r="A33" t="s">
        <v>177</v>
      </c>
      <c r="B33" s="10" t="str">
        <f>IF(OR('Timesheet - Bileog ama'!$D61=DropDownList!$B$6,'Timesheet - Bileog ama'!$D63=DropDownList!$C$12),$C$8,IF('Timesheet - Bileog ama'!$D68=DropDownList!$C$23,"This question is not applicable",DropDownList!C33))</f>
        <v>No (Go to step 3)</v>
      </c>
      <c r="C33" s="10" t="s">
        <v>557</v>
      </c>
    </row>
    <row r="34" spans="1:5" ht="16.5" thickBot="1"/>
    <row r="35" spans="1:5" ht="32.25" thickBot="1">
      <c r="A35" t="s">
        <v>479</v>
      </c>
      <c r="B35" s="8" t="s">
        <v>519</v>
      </c>
    </row>
    <row r="36" spans="1:5">
      <c r="A36" t="s">
        <v>177</v>
      </c>
    </row>
    <row r="38" spans="1:5" ht="16.5" thickBot="1"/>
    <row r="39" spans="1:5" ht="47.25" thickBot="1">
      <c r="A39" t="s">
        <v>480</v>
      </c>
      <c r="B39" s="8" t="s">
        <v>558</v>
      </c>
      <c r="D39" s="9">
        <f>IF(OR('Timesheet - Bileog ama'!D80=DropDownList!C41,'Timesheet - Bileog ama'!D80=DropDownList!C42),1,0)</f>
        <v>0</v>
      </c>
    </row>
    <row r="40" spans="1:5">
      <c r="B40" s="10" t="str">
        <f>IF(OR('Timesheet - Bileog ama'!$D61=DropDownList!$B$6,'Timesheet - Bileog ama'!$D63=DropDownList!$B$12),$C$8,C40)</f>
        <v>Click here and select from dropdown list</v>
      </c>
      <c r="C40" t="s">
        <v>571</v>
      </c>
    </row>
    <row r="41" spans="1:5">
      <c r="B41" s="10" t="str">
        <f>IF(OR('Timesheet - Bileog ama'!$D61=DropDownList!$B$6,'Timesheet - Bileog ama'!$D63=DropDownList!$B$12),$C$8,C41)</f>
        <v>Yes - Only enter details that have changed in step 3</v>
      </c>
      <c r="C41" t="s">
        <v>187</v>
      </c>
    </row>
    <row r="42" spans="1:5">
      <c r="B42" s="10" t="str">
        <f>IF(OR('Timesheet - Bileog ama'!$D61=DropDownList!$B$6,'Timesheet - Bileog ama'!$D63=DropDownList!$B$12),$C$8,C42)</f>
        <v>No - Skip to step 3 as no changes to my personal and bank details</v>
      </c>
      <c r="C42" t="s">
        <v>481</v>
      </c>
    </row>
    <row r="46" spans="1:5">
      <c r="D46" s="172">
        <f>SUM(D3:D33)</f>
        <v>0</v>
      </c>
      <c r="E46" t="s">
        <v>482</v>
      </c>
    </row>
    <row r="48" spans="1:5" ht="63">
      <c r="D48" s="173" t="str">
        <f>IF('Timesheet - Bileog ama'!D68=C22, E49, IF('Timesheet - Bileog ama'!D65=C17, E49, IF('Timesheet - Bileog ama'!D68=C23, E48, E50)))</f>
        <v>Please complete step 1 - 2 to determine the correct payment process (Accounts Payable or Payroll (Timesheets Bureau))</v>
      </c>
      <c r="E48" s="173" t="s">
        <v>527</v>
      </c>
    </row>
    <row r="49" spans="2:6" ht="63">
      <c r="D49" s="172"/>
      <c r="E49" s="173" t="s">
        <v>526</v>
      </c>
    </row>
    <row r="50" spans="2:6" ht="47.25">
      <c r="D50" s="172"/>
      <c r="E50" s="173" t="s">
        <v>522</v>
      </c>
    </row>
    <row r="53" spans="2:6">
      <c r="B53" s="173" t="s">
        <v>483</v>
      </c>
    </row>
    <row r="54" spans="2:6">
      <c r="B54" s="10" t="s">
        <v>571</v>
      </c>
      <c r="D54" s="9" t="s">
        <v>484</v>
      </c>
      <c r="E54" t="s">
        <v>485</v>
      </c>
      <c r="F54" t="s">
        <v>486</v>
      </c>
    </row>
    <row r="55" spans="2:6">
      <c r="B55" s="10" t="str">
        <f>IF(OR('Timesheet - Bileog ama'!C134=C71),C55,IF(OR('Timesheet - Bileog ama'!C134=C72),C57,"ERROR: Go back to step 2 and select type of work"))</f>
        <v>ERROR: Go back to step 2 and select type of work</v>
      </c>
      <c r="C55" s="10" t="s">
        <v>487</v>
      </c>
      <c r="D55" s="9">
        <v>3925</v>
      </c>
      <c r="E55" t="s">
        <v>488</v>
      </c>
      <c r="F55" s="9">
        <v>3925</v>
      </c>
    </row>
    <row r="56" spans="2:6" ht="31.5">
      <c r="B56" s="10" t="str">
        <f>IF(OR('Timesheet - Bileog ama'!$C134=C71),C56,IF(OR('Timesheet - Bileog ama'!$C134=C72),C58,"ERROR: Go back to step 2 and select type of work"))</f>
        <v>ERROR: Go back to step 2 and select type of work</v>
      </c>
      <c r="C56" s="10" t="s">
        <v>489</v>
      </c>
      <c r="D56" s="9">
        <v>3926</v>
      </c>
      <c r="E56" t="s">
        <v>488</v>
      </c>
      <c r="F56" s="9">
        <v>3926</v>
      </c>
    </row>
    <row r="57" spans="2:6">
      <c r="C57" s="10" t="s">
        <v>490</v>
      </c>
      <c r="D57" s="9">
        <v>2189</v>
      </c>
      <c r="E57" t="s">
        <v>488</v>
      </c>
      <c r="F57" s="9">
        <v>2189</v>
      </c>
    </row>
    <row r="58" spans="2:6" ht="31.5">
      <c r="C58" s="10" t="s">
        <v>491</v>
      </c>
      <c r="D58" s="9">
        <v>2187</v>
      </c>
      <c r="E58" t="s">
        <v>488</v>
      </c>
      <c r="F58" s="9">
        <v>2187</v>
      </c>
    </row>
    <row r="59" spans="2:6">
      <c r="F59" s="9"/>
    </row>
    <row r="60" spans="2:6">
      <c r="C60" s="10" t="str">
        <f>B54</f>
        <v>Click here and select from dropdown list</v>
      </c>
      <c r="D60" s="9" t="str">
        <f>" "</f>
        <v xml:space="preserve"> </v>
      </c>
      <c r="E60" t="str">
        <f>" "</f>
        <v xml:space="preserve"> </v>
      </c>
      <c r="F60" t="str">
        <f>IF('Timesheet - Bileog ama'!$A$50="You may proceed to the next step, your payment will be processed by Payroll when all steps are complete",D60,IF('Timesheet - Bileog ama'!$A$50="You may proceed to the next step, your payment will be processed by Accounts Payable when all steps are complete",DropDownList!E60," "))</f>
        <v xml:space="preserve"> </v>
      </c>
    </row>
    <row r="62" spans="2:6">
      <c r="B62" s="173" t="s">
        <v>190</v>
      </c>
    </row>
    <row r="63" spans="2:6">
      <c r="B63" s="10" t="str">
        <f>C63</f>
        <v>Click here and select from dropdown list</v>
      </c>
      <c r="C63" s="10" t="s">
        <v>571</v>
      </c>
    </row>
    <row r="64" spans="2:6" ht="31.5">
      <c r="B64" s="10" t="str">
        <f>IF('Timesheet - Bileog ama'!$A$35="You may proceed to the next step, your payment will be processed by Accounts Payable when all steps are complete","Not Applicable for Accounts Payable",IF('Timesheet - Bileog ama'!$A$35="You may proceed to the next step, your payment will be processed by Payroll when all steps are complete",C64,"Error Step 1 must be complete "))</f>
        <v xml:space="preserve">Error Step 1 must be complete </v>
      </c>
      <c r="C64" s="10" t="s">
        <v>492</v>
      </c>
    </row>
    <row r="65" spans="2:3">
      <c r="B65" s="10" t="str">
        <f>IF('Timesheet - Bileog ama'!$A$35="You may proceed to the next step, your payment will be processed by Accounts Payable when all steps are complete","Not Applicable for Accounts Payable",IF('Timesheet - Bileog ama'!$A$35="You may proceed to the next step, your payment will be processed by Payroll when all steps are complete",C65," "))</f>
        <v xml:space="preserve"> </v>
      </c>
      <c r="C65" s="10" t="s">
        <v>493</v>
      </c>
    </row>
    <row r="66" spans="2:3" ht="31.5">
      <c r="B66" s="10" t="str">
        <f>IF('Timesheet - Bileog ama'!$A$35="You may proceed to the next step, your payment will be processed by Accounts Payable when all steps are complete","Not Applicable for Accounts Payable",IF('Timesheet - Bileog ama'!$A$35="You may proceed to the next step, your payment will be processed by Payroll when all steps are complete",C66," "))</f>
        <v xml:space="preserve"> </v>
      </c>
      <c r="C66" s="10" t="s">
        <v>494</v>
      </c>
    </row>
    <row r="69" spans="2:3" ht="16.5">
      <c r="B69" s="174" t="s">
        <v>495</v>
      </c>
    </row>
    <row r="70" spans="2:3">
      <c r="B70" s="10" t="str">
        <f>C70</f>
        <v>Click here and select from dropdown list</v>
      </c>
      <c r="C70" s="10" t="s">
        <v>571</v>
      </c>
    </row>
    <row r="71" spans="2:3">
      <c r="B71" s="10" t="str">
        <f>IF(OR('Timesheet - Bileog ama'!$A$35=E49,'Timesheet - Bileog ama'!$A$35=E48),C71,"Error: Go back to step 2 and follow the instructions")</f>
        <v>Error: Go back to step 2 and follow the instructions</v>
      </c>
      <c r="C71" s="10" t="s">
        <v>496</v>
      </c>
    </row>
    <row r="72" spans="2:3" ht="31.5">
      <c r="B72" s="10" t="str">
        <f>IF(OR('Timesheet - Bileog ama'!$A$35=E49,'Timesheet - Bileog ama'!$A$35=E50),C72,"Error: Go back to step 2 and follow the instructions")</f>
        <v>Error: Go back to step 2 and follow the instructions</v>
      </c>
      <c r="C72" s="10" t="s">
        <v>497</v>
      </c>
    </row>
    <row r="77" spans="2:3">
      <c r="B77" t="s">
        <v>598</v>
      </c>
    </row>
    <row r="78" spans="2:3">
      <c r="B78" s="10" t="s">
        <v>571</v>
      </c>
    </row>
    <row r="79" spans="2:3">
      <c r="B79" s="55" t="s">
        <v>600</v>
      </c>
    </row>
    <row r="80" spans="2:3">
      <c r="B80" s="55" t="s">
        <v>599</v>
      </c>
    </row>
  </sheetData>
  <hyperlinks>
    <hyperlink ref="B25" r:id="rId1" display="If you are not an Irish Tax Resident, do you have an Irish PPS number? (click this link for information about being taxed without a PPSN or for the steps to apply for a PPSN)" xr:uid="{1B968DF6-7071-4E7A-AA26-7DECEA5F9EE7}"/>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3"/>
  <sheetViews>
    <sheetView topLeftCell="A9" zoomScale="70" zoomScaleNormal="70" workbookViewId="0">
      <selection activeCell="B24" sqref="B24"/>
    </sheetView>
  </sheetViews>
  <sheetFormatPr defaultRowHeight="15.75"/>
  <cols>
    <col min="1" max="1" width="14.109375" customWidth="1"/>
    <col min="2" max="2" width="72.77734375" bestFit="1" customWidth="1"/>
    <col min="3" max="3" width="47.21875" bestFit="1" customWidth="1"/>
    <col min="4" max="4" width="61.6640625" style="4" bestFit="1" customWidth="1"/>
    <col min="5" max="5" width="55.6640625" bestFit="1" customWidth="1"/>
    <col min="6" max="6" width="29" customWidth="1"/>
  </cols>
  <sheetData>
    <row r="1" spans="1:6" ht="17.25" thickBot="1">
      <c r="A1" t="s">
        <v>174</v>
      </c>
      <c r="B1" s="5" t="str">
        <f>'Timesheet - Bileog ama'!A65</f>
        <v>Q.3. Are you a resident of the Republic of Ireland for Tax purposes? *</v>
      </c>
      <c r="D1" s="4" t="s">
        <v>175</v>
      </c>
      <c r="E1" t="s">
        <v>176</v>
      </c>
    </row>
    <row r="2" spans="1:6">
      <c r="B2" t="s">
        <v>4</v>
      </c>
      <c r="D2" s="4">
        <f>IF(OR(B3='Timesheet - Bileog ama'!D65,B4='Timesheet - Bileog ama'!D65),1,0)</f>
        <v>0</v>
      </c>
    </row>
    <row r="3" spans="1:6">
      <c r="A3" t="s">
        <v>177</v>
      </c>
      <c r="B3" t="s">
        <v>178</v>
      </c>
    </row>
    <row r="4" spans="1:6">
      <c r="A4" t="s">
        <v>179</v>
      </c>
      <c r="B4" t="s">
        <v>105</v>
      </c>
    </row>
    <row r="7" spans="1:6" ht="16.5" thickBot="1"/>
    <row r="8" spans="1:6" ht="16.5" thickBot="1">
      <c r="A8" t="s">
        <v>180</v>
      </c>
      <c r="B8" s="2" t="str">
        <f>'Timesheet - Bileog ama'!A68</f>
        <v>Q.4. Did you travel to the Republic of Ireland to perform any work-related duties or tasks?*</v>
      </c>
      <c r="E8" t="s">
        <v>107</v>
      </c>
      <c r="F8" s="19" t="str">
        <f>IF(OR('Timesheet - Bileog ama'!$D$65=Sheet1!$B$2,'Timesheet - Bileog ama'!$D$65=Sheet1!$B$2),$C9,E1)</f>
        <v>Error:*** See previous question as this form may not be applicable, please do not go any further***</v>
      </c>
    </row>
    <row r="9" spans="1:6">
      <c r="B9" t="str">
        <f>IF('Timesheet - Bileog ama'!$D$65=B3,"This question is not applicable",C9)</f>
        <v>Select from dropdown list</v>
      </c>
      <c r="C9" t="s">
        <v>4</v>
      </c>
      <c r="D9" s="4">
        <f>IF(OR(C10='Timesheet - Bileog ama'!D68,C11='Timesheet - Bileog ama'!D68,"This question is not applicable"='Timesheet - Bileog ama'!D68),1,(IF('Timesheet - Bileog ama'!D65=B3,1,0)))</f>
        <v>0</v>
      </c>
      <c r="F9" s="19" t="str">
        <f>IF('Timesheet - Bileog ama'!$D$65=Sheet1!$B$2,$C10,E1)</f>
        <v>Error:*** See previous question as this form may not be applicable, please do not go any further***</v>
      </c>
    </row>
    <row r="10" spans="1:6">
      <c r="A10" t="s">
        <v>179</v>
      </c>
      <c r="B10" t="str">
        <f>IF('Timesheet - Bileog ama'!$D$65=B3," ",C10)</f>
        <v>Yes (Answer Q.3)</v>
      </c>
      <c r="C10" t="s">
        <v>106</v>
      </c>
      <c r="E10" s="4"/>
      <c r="F10" s="19" t="str">
        <f>IF('Timesheet - Bileog ama'!$D$65=Sheet1!$B$2,$C11,E1)</f>
        <v>Error:*** See previous question as this form may not be applicable, please do not go any further***</v>
      </c>
    </row>
    <row r="11" spans="1:6">
      <c r="A11" t="s">
        <v>181</v>
      </c>
      <c r="B11" t="str">
        <f>IF('Timesheet - Bileog ama'!$D$65=B3," ",C11)</f>
        <v>No (Skip Q.3 - Go to Step 3)</v>
      </c>
      <c r="C11" t="s">
        <v>374</v>
      </c>
      <c r="E11" s="4"/>
      <c r="F11" s="19"/>
    </row>
    <row r="12" spans="1:6">
      <c r="E12" s="4"/>
    </row>
    <row r="13" spans="1:6">
      <c r="E13" s="4"/>
    </row>
    <row r="14" spans="1:6" ht="16.5" thickBot="1">
      <c r="E14" s="4"/>
    </row>
    <row r="15" spans="1:6" ht="51.75" customHeight="1" thickBot="1">
      <c r="A15" t="s">
        <v>182</v>
      </c>
      <c r="B15" s="3" t="str">
        <f>'Timesheet - Bileog ama'!A70</f>
        <v>Q.5. If you're not a tax resident of the Republic of Ireland, do you have an Irish PPS number?*</v>
      </c>
      <c r="E15" s="4"/>
    </row>
    <row r="16" spans="1:6">
      <c r="B16" t="str">
        <f>IF(OR('Timesheet - Bileog ama'!$D$65=B3,'Timesheet - Bileog ama'!$D$68=C11),"This question is not applicable",C9)</f>
        <v>Select from dropdown list</v>
      </c>
      <c r="C16" t="s">
        <v>4</v>
      </c>
      <c r="D16" s="4">
        <f>IF(OR(B16="This question is not applicable",'Timesheet - Bileog ama'!D70=C17,'Timesheet - Bileog ama'!D70=Sheet1!C18),1,0)</f>
        <v>0</v>
      </c>
      <c r="E16" s="4"/>
    </row>
    <row r="17" spans="1:5">
      <c r="A17" t="s">
        <v>179</v>
      </c>
      <c r="B17" t="str">
        <f>IF(OR('Timesheet - Bileog ama'!$D$65=B3,'Timesheet - Bileog ama'!$D$68=C11)," ",C17)</f>
        <v>Yes (Answer Q.4)</v>
      </c>
      <c r="C17" t="s">
        <v>183</v>
      </c>
    </row>
    <row r="18" spans="1:5">
      <c r="A18" t="s">
        <v>179</v>
      </c>
      <c r="B18" t="str">
        <f>IF(OR('Timesheet - Bileog ama'!$D$65=B3,'Timesheet - Bileog ama'!$D$68=C11)," ",C18)</f>
        <v>No (I don't wish to apply for a PPSN - Answer Q.4)</v>
      </c>
      <c r="C18" t="s">
        <v>108</v>
      </c>
    </row>
    <row r="20" spans="1:5" ht="16.5" thickBot="1"/>
    <row r="21" spans="1:5" ht="17.25" thickBot="1">
      <c r="A21" t="s">
        <v>184</v>
      </c>
      <c r="B21" s="1" t="str">
        <f>'Timesheet - Bileog ama'!A73</f>
        <v>Q.6. Have you previously been paid via payroll at the University of Galway?*</v>
      </c>
    </row>
    <row r="22" spans="1:5">
      <c r="B22" t="str">
        <f>IF('Timesheet - Bileog ama'!$D$68=C11,"This question is not applicable",C22)</f>
        <v>Select from dropdown list</v>
      </c>
      <c r="C22" t="s">
        <v>4</v>
      </c>
      <c r="D22" s="4">
        <f>IF(OR(B22="This question is not applicable",'Timesheet - Bileog ama'!D73=C23,'Timesheet - Bileog ama'!D73=Sheet1!C24),1,0)</f>
        <v>0</v>
      </c>
    </row>
    <row r="23" spans="1:5">
      <c r="A23" t="s">
        <v>177</v>
      </c>
      <c r="B23" t="str">
        <f>IF('Timesheet - Bileog ama'!$D$68=C11," ",C23)</f>
        <v>Yes (Answer Q.5 &amp; Q.6)</v>
      </c>
      <c r="C23" t="s">
        <v>438</v>
      </c>
    </row>
    <row r="24" spans="1:5">
      <c r="A24" t="s">
        <v>177</v>
      </c>
      <c r="B24" t="str">
        <f>IF('Timesheet - Bileog ama'!$D$68=C11," ",C24)</f>
        <v>No (Skip Q.5 and go to step 3)</v>
      </c>
      <c r="C24" t="s">
        <v>373</v>
      </c>
    </row>
    <row r="26" spans="1:5" ht="16.5" thickBot="1"/>
    <row r="27" spans="1:5" ht="36.75" customHeight="1" thickBot="1">
      <c r="A27" t="s">
        <v>185</v>
      </c>
      <c r="B27" s="8" t="str">
        <f>'Timesheet - Bileog ama'!A76</f>
        <v>Q.7. If YES to Q.6, please provide your unique University of Galway payroll ID number. This is essential for payment processing.*</v>
      </c>
    </row>
    <row r="28" spans="1:5">
      <c r="A28" t="s">
        <v>177</v>
      </c>
      <c r="D28" s="4">
        <f>IF(AND('Timesheet - Bileog ama'!D73=Sheet1!B23,'Timesheet - Bileog ama'!E76&gt;99),1,IF(OR(B22="This question is not applicable",'Timesheet - Bileog ama'!D73=Sheet1!B24),1,0))</f>
        <v>0</v>
      </c>
    </row>
    <row r="30" spans="1:5" ht="16.5" thickBot="1"/>
    <row r="31" spans="1:5" ht="32.25" thickBot="1">
      <c r="A31" t="s">
        <v>186</v>
      </c>
      <c r="B31" s="1" t="str" cm="1">
        <f t="array" ref="B31:E31">'Timesheet - Bileog ama'!A79:D79</f>
        <v>Q.8. If you answered YES to Q.6. and provided your Payroll ID (Q.7.), please confirm whether your personal details need to be updated since your last payment with Payroll.*</v>
      </c>
      <c r="C31">
        <v>0</v>
      </c>
      <c r="D31" s="4">
        <v>0</v>
      </c>
      <c r="E31" t="str">
        <v>Click here and select from dropdown list</v>
      </c>
    </row>
    <row r="32" spans="1:5">
      <c r="A32" t="s">
        <v>177</v>
      </c>
      <c r="B32" s="7" t="str">
        <f>IF(OR('Timesheet - Bileog ama'!D68=B11,'Timesheet - Bileog ama'!D73=Sheet1!B24),"This question is not applicable",C32)</f>
        <v>Select from dropdown list</v>
      </c>
      <c r="C32" t="s">
        <v>4</v>
      </c>
      <c r="D32" s="4">
        <v>1</v>
      </c>
    </row>
    <row r="33" spans="2:5">
      <c r="B33" s="7" t="str">
        <f>IF(B32=C32,C33," ")</f>
        <v>Yes - Only enter details that have changed in step 3</v>
      </c>
      <c r="C33" t="s">
        <v>187</v>
      </c>
    </row>
    <row r="34" spans="2:5">
      <c r="B34" s="7" t="str">
        <f>IF(B32=C32,C34," ")</f>
        <v>No - Go to step 4 as no changes to my personal and bank details</v>
      </c>
      <c r="C34" t="s">
        <v>188</v>
      </c>
    </row>
    <row r="35" spans="2:5">
      <c r="D35" s="6">
        <f>D2+D9+D16+D22+D28+D32</f>
        <v>1</v>
      </c>
      <c r="E35" t="s">
        <v>296</v>
      </c>
    </row>
    <row r="37" spans="2:5" ht="50.25" thickBot="1">
      <c r="D37" s="9" t="str">
        <f>IF(AND('Timesheet - Bileog ama'!D68=B11, D35=6), E37, IF(OR('Timesheet - Bileog ama'!D65=B3, 'Timesheet - Bileog ama'!D68=B10, D35=6), E38, E39))</f>
        <v>Please complete step 3 to determine the correct payment process (Accounts Payable or Payroll Office (Timesheets Bureau team))</v>
      </c>
      <c r="E37" s="10" t="s">
        <v>189</v>
      </c>
    </row>
    <row r="38" spans="2:5" ht="66.75" thickBot="1">
      <c r="B38" s="1" t="s">
        <v>190</v>
      </c>
      <c r="E38" s="10" t="s">
        <v>513</v>
      </c>
    </row>
    <row r="39" spans="2:5" ht="31.5">
      <c r="B39" t="str">
        <f>IF($D$37=$E$37,"PRSI is not required for accounts payable office, please skip this question",C39)</f>
        <v>Select from dropdown list</v>
      </c>
      <c r="C39" t="s">
        <v>4</v>
      </c>
      <c r="E39" s="10" t="s">
        <v>514</v>
      </c>
    </row>
    <row r="40" spans="2:5">
      <c r="B40" t="str">
        <f>IF($D$37=$E$37," ",C40)</f>
        <v>Class M (If your Irish income is less than 5% of your total worldwide income)</v>
      </c>
      <c r="C40" t="s">
        <v>191</v>
      </c>
    </row>
    <row r="41" spans="2:5">
      <c r="B41" t="str">
        <f>IF($D$37=$E$37," ",C41)</f>
        <v>Class J (If your PRSI Class is D; B; C or H with another public sector employer)</v>
      </c>
      <c r="C41" t="s">
        <v>192</v>
      </c>
    </row>
    <row r="42" spans="2:5">
      <c r="B42" t="str">
        <f>IF($D$37=$E$37," ",C42)</f>
        <v>Class A1 (For all other employees)</v>
      </c>
      <c r="C42" t="s">
        <v>193</v>
      </c>
    </row>
    <row r="51" spans="2:4" ht="48.75" thickBot="1">
      <c r="B51" s="13" t="str">
        <f>IF(AND('Timesheet - Bileog ama'!A82=C51,'Timesheet - Bileog ama'!A257=C51), D51, IF(OR('Timesheet - Bileog ama'!A82=C52, 'Timesheet - Bileog ama'!A257=C52),D52, ""))</f>
        <v/>
      </c>
      <c r="C51" s="10" t="s">
        <v>194</v>
      </c>
      <c r="D51" s="11" t="s">
        <v>195</v>
      </c>
    </row>
    <row r="52" spans="2:4" ht="48">
      <c r="C52" s="10" t="s">
        <v>196</v>
      </c>
      <c r="D52" s="12" t="s">
        <v>197</v>
      </c>
    </row>
    <row r="53" spans="2:4" ht="31.5">
      <c r="C53" s="10" t="s">
        <v>198</v>
      </c>
    </row>
  </sheetData>
  <hyperlinks>
    <hyperlink ref="B15" r:id="rId1" display="If you are not an Irish Tax Resident, do you have an Irish PPS number?" xr:uid="{00000000-0004-0000-0100-000000000000}"/>
    <hyperlink ref="D52" r:id="rId2" display="payroll@nuigalway.ie" xr:uid="{00000000-0004-0000-0100-000001000000}"/>
    <hyperlink ref="D51" r:id="rId3" display="ap@universityofgalway.ie" xr:uid="{00000000-0004-0000-0100-000002000000}"/>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2444-6DD9-44E6-8BB1-57C1A7E356AD}">
  <dimension ref="B1:H273"/>
  <sheetViews>
    <sheetView topLeftCell="A77" zoomScaleNormal="100" workbookViewId="0">
      <selection activeCell="B98" sqref="B98"/>
    </sheetView>
  </sheetViews>
  <sheetFormatPr defaultColWidth="7.109375" defaultRowHeight="15.75"/>
  <cols>
    <col min="1" max="1" width="4" style="19" customWidth="1"/>
    <col min="2" max="2" width="74.6640625" style="18" customWidth="1"/>
    <col min="3" max="3" width="25.6640625" style="19" customWidth="1"/>
    <col min="4" max="4" width="61.21875" style="19" customWidth="1"/>
    <col min="5" max="5" width="24.33203125" style="18" customWidth="1"/>
    <col min="6" max="6" width="11.33203125" style="19" customWidth="1"/>
    <col min="7" max="16384" width="7.109375" style="19"/>
  </cols>
  <sheetData>
    <row r="1" spans="2:8">
      <c r="B1" s="18" t="s">
        <v>199</v>
      </c>
      <c r="C1" s="18"/>
      <c r="D1" s="99" t="s">
        <v>300</v>
      </c>
    </row>
    <row r="2" spans="2:8" ht="67.5">
      <c r="B2" s="18" t="s">
        <v>200</v>
      </c>
      <c r="C2" s="99" t="s">
        <v>570</v>
      </c>
      <c r="D2" s="99" t="s">
        <v>201</v>
      </c>
      <c r="E2" s="20" t="s">
        <v>202</v>
      </c>
      <c r="F2" s="21" t="s">
        <v>203</v>
      </c>
      <c r="G2" s="20" t="s">
        <v>204</v>
      </c>
      <c r="H2" s="98" t="s">
        <v>205</v>
      </c>
    </row>
    <row r="3" spans="2:8" ht="31.5">
      <c r="B3" s="18" t="s">
        <v>206</v>
      </c>
      <c r="C3" s="18"/>
      <c r="D3" s="99" t="s">
        <v>299</v>
      </c>
      <c r="G3" s="18" t="s">
        <v>398</v>
      </c>
      <c r="H3" s="19" t="s">
        <v>207</v>
      </c>
    </row>
    <row r="4" spans="2:8">
      <c r="B4" s="22" t="s">
        <v>208</v>
      </c>
      <c r="C4" s="23" t="s">
        <v>209</v>
      </c>
      <c r="D4" s="23" t="s">
        <v>210</v>
      </c>
    </row>
    <row r="5" spans="2:8" ht="27">
      <c r="B5" s="24" t="s">
        <v>211</v>
      </c>
      <c r="C5" s="24"/>
      <c r="D5" s="24" t="str">
        <f>IF('Timesheet - Bileog ama'!$D$25=List!$B$3,C5,B5)</f>
        <v>University of Galway</v>
      </c>
      <c r="G5" s="20" t="s">
        <v>204</v>
      </c>
      <c r="H5" s="98" t="s">
        <v>603</v>
      </c>
    </row>
    <row r="6" spans="2:8">
      <c r="B6" s="24" t="s">
        <v>439</v>
      </c>
      <c r="C6" s="25"/>
      <c r="D6" s="24" t="str">
        <f>IF('Timesheet - Bileog ama'!$D$25=List!$B$3,C6,B6)</f>
        <v>GUEST LECTURER / SUBJECT SPECIALIST PAYMENT FORM (V7)</v>
      </c>
    </row>
    <row r="7" spans="2:8" ht="60" customHeight="1">
      <c r="B7" s="24" t="s">
        <v>212</v>
      </c>
      <c r="C7" s="25"/>
      <c r="D7" s="24" t="str">
        <f>IF('Timesheet - Bileog ama'!$D$25=List!$B$3,C7,B7)</f>
        <v xml:space="preserve">Please note that this timesheet must be completed on screen. DO NOT ATTEMPT to email this timesheet until all the relevant lines have been completed as the timesheet will be returned if any information is incorrect or incomplete.		</v>
      </c>
    </row>
    <row r="8" spans="2:8" ht="31.5">
      <c r="B8" s="24" t="s">
        <v>213</v>
      </c>
      <c r="C8" s="25"/>
      <c r="D8" s="24" t="str">
        <f>IF('Timesheet - Bileog ama'!$D$25=List!$B$3,C8,B8)</f>
        <v xml:space="preserve">***REQUEST FOR PAYMENT MUST BE SUBMITTED NO LATER THAN 3 MONTHS OF DATE WORKED***  			</v>
      </c>
    </row>
    <row r="9" spans="2:8" ht="110.25">
      <c r="B9" s="24" t="s">
        <v>500</v>
      </c>
      <c r="C9" s="25"/>
      <c r="D9" s="24" t="str">
        <f>IF('Timesheet - Bileog ama'!$D$25=List!$B$3,C9,B9)</f>
        <v>Payment requests must be submitted within three months of the work date to ensure timely processing before the end of the academic cycle. 
- Late submissions for Subject Specialists that include expenses will only be considered with written justification and approval from the College UMT, as per QA302 Sustainable Travel Policy. 
- For other claims without expenses, please include the reason for the late submission in your email.</v>
      </c>
    </row>
    <row r="10" spans="2:8">
      <c r="B10" s="26" t="s">
        <v>440</v>
      </c>
      <c r="C10" s="24"/>
      <c r="D10" s="24" t="str">
        <f>IF('Timesheet - Bileog ama'!$D$25=List!$B$3,C10,B10)</f>
        <v>GUEST LECTURER / SUBJECT SPECIALIST  → CLAIMANT</v>
      </c>
    </row>
    <row r="11" spans="2:8" ht="47.25">
      <c r="B11" s="26" t="s">
        <v>449</v>
      </c>
      <c r="C11" s="24"/>
      <c r="D11" s="24" t="str">
        <f>IF('Timesheet - Bileog ama'!$D$25=List!$B$3,C11,B11)</f>
        <v>Please start from Step 1 and proceed sequentially to Step 6. Once all steps are completed, please email your timesheet and relevant travel receipts if applicable for approval to the relevant school.</v>
      </c>
    </row>
    <row r="12" spans="2:8">
      <c r="B12" s="26"/>
      <c r="C12" s="24"/>
      <c r="D12" s="24">
        <f>IF('Timesheet - Bileog ama'!$D$25=List!$B$3,C12,B12)</f>
        <v>0</v>
      </c>
    </row>
    <row r="13" spans="2:8" ht="78.75">
      <c r="B13" s="49" t="s">
        <v>632</v>
      </c>
      <c r="C13" s="25"/>
      <c r="D13" s="24" t="str">
        <f>IF('Timesheet - Bileog ama'!$D$25=List!$B$3,C13,B13)</f>
        <v>The approver must email the fully reviewed timesheet, along with any applicable expense receipts, to the Bureau by 5 PM on the 5th of each month. For December, the deadline is November 28th, 2024. If the 5th falls on a weekend, the deadline is 5 PM on the preceding Friday to ensure inclusion in the upcoming payroll. Incomplete or incorrect forms may result in exclusion from payroll processing</v>
      </c>
    </row>
    <row r="14" spans="2:8">
      <c r="B14" s="24" t="s">
        <v>214</v>
      </c>
      <c r="C14" s="25"/>
      <c r="D14" s="24" t="str">
        <f>IF('Timesheet - Bileog ama'!$D$25=List!$B$3,C14,B14)</f>
        <v>Policies documents accessible via links below:</v>
      </c>
    </row>
    <row r="15" spans="2:8">
      <c r="B15" s="24" t="s">
        <v>215</v>
      </c>
      <c r="C15" s="25"/>
      <c r="D15" s="24" t="str">
        <f>IF('Timesheet - Bileog ama'!$D$25=List!$B$3,C15,B15)</f>
        <v>QA302_3_4 Sustainable Travel Policy</v>
      </c>
    </row>
    <row r="16" spans="2:8" ht="31.5">
      <c r="B16" s="24" t="s">
        <v>450</v>
      </c>
      <c r="C16" s="25"/>
      <c r="D16" s="24" t="str">
        <f>IF('Timesheet - Bileog ama'!$D$25=List!$B$3,C16,B16)</f>
        <v xml:space="preserve">PAYROLL AND ACCOUNTS PAYABLE PROCESSING OVERVIEW FOR GUEST LECTURER / SUBJECT SPECIALIST </v>
      </c>
    </row>
    <row r="17" spans="2:5">
      <c r="B17" s="24" t="s">
        <v>216</v>
      </c>
      <c r="C17" s="25"/>
      <c r="D17" s="24" t="str">
        <f>IF('Timesheet - Bileog ama'!$D$25=List!$B$3,C17,B17)</f>
        <v>Payroll Office (Timesheets Bureau Team):</v>
      </c>
    </row>
    <row r="18" spans="2:5" ht="157.5">
      <c r="B18" s="24" t="s">
        <v>515</v>
      </c>
      <c r="C18" s="25"/>
      <c r="D18" s="24" t="str">
        <f>IF('Timesheet - Bileog ama'!$D$25=List!$B$3,C18,B18)</f>
        <v>Responsible for processing claims for Guest Lecturer / Subject Specialist who:
• Travel to Ireland for work duties, or
• Are Irish tax residents and possess a PPS number.
Payments made to these individuals are subject to taxation, and only Subject Specialists are eligible to claim expenses according to QA302_3_4 Sustainable Travel Policy.
Furthermore, individuals may be able to offset any taxes deducted on these claims against their overall tax liability in their country of tax residence.</v>
      </c>
    </row>
    <row r="19" spans="2:5">
      <c r="B19" s="24" t="s">
        <v>217</v>
      </c>
      <c r="C19" s="25"/>
      <c r="D19" s="24" t="str">
        <f>IF('Timesheet - Bileog ama'!$D$25=List!$B$3,C19,B19)</f>
        <v>Accounts Payable:</v>
      </c>
    </row>
    <row r="20" spans="2:5" ht="141.75">
      <c r="B20" s="24" t="s">
        <v>451</v>
      </c>
      <c r="C20" s="25"/>
      <c r="D20" s="24" t="str">
        <f>IF('Timesheet - Bileog ama'!$D$25=List!$B$3,C20,B20)</f>
        <v>Responsible for processing claims for Guest Lecturer / Subject Specialist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row>
    <row r="21" spans="2:5" s="29" customFormat="1">
      <c r="B21" s="27" t="s">
        <v>218</v>
      </c>
      <c r="C21" s="27"/>
      <c r="D21" s="24" t="str">
        <f>IF('Timesheet - Bileog ama'!$D$25=List!$B$3,C21,B21)</f>
        <v>COMPLETING THE FORM CORRECTLY</v>
      </c>
      <c r="E21" s="28"/>
    </row>
    <row r="22" spans="2:5" ht="63">
      <c r="B22" s="24" t="s">
        <v>297</v>
      </c>
      <c r="C22" s="25"/>
      <c r="D22" s="24" t="str">
        <f>IF('Timesheet - Bileog ama'!$D$25=List!$B$3,C22,B22)</f>
        <v>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v>
      </c>
    </row>
    <row r="23" spans="2:5" ht="47.25">
      <c r="B23" s="24" t="s">
        <v>219</v>
      </c>
      <c r="C23" s="24"/>
      <c r="D23" s="24" t="str">
        <f>IF('Timesheet - Bileog ama'!$D$25=List!$B$3,C23,B23)</f>
        <v>No timesheet data should be copied and pasted onto the form, you need to select from dropdown lists where applicable and for all other entries you will need to type in the data required.</v>
      </c>
    </row>
    <row r="24" spans="2:5" ht="31.5">
      <c r="B24" s="24" t="s">
        <v>220</v>
      </c>
      <c r="C24" s="24"/>
      <c r="D24" s="24" t="str">
        <f>IF('Timesheet - Bileog ama'!$D$25=List!$B$3,C24,B24)</f>
        <v>If the timesheet is not completed correctly it will be returned which may result in a delay with payment.</v>
      </c>
    </row>
    <row r="25" spans="2:5" s="32" customFormat="1">
      <c r="B25" s="27" t="s">
        <v>221</v>
      </c>
      <c r="C25" s="30"/>
      <c r="D25" s="24" t="str">
        <f>IF('Timesheet - Bileog ama'!$D$25=List!$B$3,C25,B25)</f>
        <v xml:space="preserve">Useful Link </v>
      </c>
      <c r="E25" s="31"/>
    </row>
    <row r="26" spans="2:5">
      <c r="B26" s="24" t="s">
        <v>151</v>
      </c>
      <c r="C26" s="24"/>
      <c r="D26" s="24" t="str">
        <f>IF('Timesheet - Bileog ama'!$D$25=List!$B$3,C26,B26)</f>
        <v>Click here for "How to know if you are resident for tax purposes"</v>
      </c>
    </row>
    <row r="27" spans="2:5" ht="41.25" customHeight="1">
      <c r="B27" s="24" t="s">
        <v>111</v>
      </c>
      <c r="C27" s="24"/>
      <c r="D27" s="24" t="str">
        <f>IF('Timesheet - Bileog ama'!$D$25=List!$B$3,C27,B27)</f>
        <v>Click here for information about being taxed without a PPSN or for the steps to apply for a PPSN</v>
      </c>
    </row>
    <row r="28" spans="2:5" ht="15" customHeight="1">
      <c r="B28" s="24" t="s">
        <v>152</v>
      </c>
      <c r="C28" s="24"/>
      <c r="D28" s="24" t="str">
        <f>IF('Timesheet - Bileog ama'!$D$25=List!$B$3,C28,B28)</f>
        <v>Guidance for tax residents is outlined on this link</v>
      </c>
    </row>
    <row r="29" spans="2:5">
      <c r="B29" s="24" t="s">
        <v>153</v>
      </c>
      <c r="C29" s="24"/>
      <c r="D29" s="24" t="str">
        <f>IF('Timesheet - Bileog ama'!$D$25=List!$B$3,C29,B29)</f>
        <v>Guidance for non-tax residents is outlined on this link</v>
      </c>
    </row>
    <row r="30" spans="2:5">
      <c r="B30" s="24" t="s">
        <v>222</v>
      </c>
      <c r="C30" s="24"/>
      <c r="D30" s="24" t="str">
        <f>IF('Timesheet - Bileog ama'!$D$25=List!$B$3,C30,B30)</f>
        <v>How to avoid emergency or incorrect tax</v>
      </c>
    </row>
    <row r="31" spans="2:5">
      <c r="B31" s="24" t="s">
        <v>223</v>
      </c>
      <c r="C31" s="24"/>
      <c r="D31" s="24" t="str">
        <f>IF('Timesheet - Bileog ama'!$D$25=List!$B$3,C31,B31)</f>
        <v>Payment Dates</v>
      </c>
    </row>
    <row r="32" spans="2:5">
      <c r="B32" s="24" t="s">
        <v>224</v>
      </c>
      <c r="C32" s="24"/>
      <c r="D32" s="24" t="str">
        <f>IF('Timesheet - Bileog ama'!$D$25=List!$B$3,C32,B32)</f>
        <v>Payroll Deadlines</v>
      </c>
    </row>
    <row r="33" spans="2:5">
      <c r="B33" s="24" t="s">
        <v>225</v>
      </c>
      <c r="C33" s="24"/>
      <c r="D33" s="24" t="str">
        <f>IF('Timesheet - Bileog ama'!$D$25=List!$B$3,C33,B33)</f>
        <v>Online Payslips</v>
      </c>
    </row>
    <row r="34" spans="2:5">
      <c r="B34" s="24" t="s">
        <v>215</v>
      </c>
      <c r="C34" s="24"/>
      <c r="D34" s="24" t="str">
        <f>IF('Timesheet - Bileog ama'!$D$25=List!$B$3,C34,B34)</f>
        <v>QA302_3_4 Sustainable Travel Policy</v>
      </c>
    </row>
    <row r="35" spans="2:5">
      <c r="B35" s="24" t="s">
        <v>226</v>
      </c>
      <c r="C35" s="33"/>
      <c r="D35" s="24" t="str">
        <f>IF('Timesheet - Bileog ama'!$D$25=List!$B$3,C35,B35)</f>
        <v>Useful Link to Information Solutions and Services (ISS) Website</v>
      </c>
    </row>
    <row r="36" spans="2:5">
      <c r="B36" s="24" t="s">
        <v>227</v>
      </c>
      <c r="C36" s="33"/>
      <c r="D36" s="24" t="str">
        <f>IF('Timesheet - Bileog ama'!$D$25=List!$B$3,C36,B36)</f>
        <v>Activate your Campus Account</v>
      </c>
    </row>
    <row r="37" spans="2:5" ht="31.5">
      <c r="B37" s="59" t="s">
        <v>452</v>
      </c>
      <c r="C37" s="59"/>
      <c r="D37" s="24" t="str">
        <f>IF('Timesheet - Bileog ama'!$D$25=List!$B$3,C37,B37)</f>
        <v>Step 2: Guest Lecturer / Subject Specialist, please answer below questions to determine the correct payment process</v>
      </c>
    </row>
    <row r="38" spans="2:5">
      <c r="B38" s="35" t="s">
        <v>228</v>
      </c>
      <c r="C38" s="35"/>
      <c r="D38" s="24" t="str">
        <f>IF('Timesheet - Bileog ama'!$D$25=List!$B$3,C38,B38)</f>
        <v>Questions to determine the correct payment process for your claim</v>
      </c>
    </row>
    <row r="39" spans="2:5">
      <c r="B39" s="35" t="s">
        <v>229</v>
      </c>
      <c r="C39" s="36"/>
      <c r="D39" s="24" t="str">
        <f>IF('Timesheet - Bileog ama'!$D$25=List!$B$3,C39,B39)</f>
        <v>Select the relevant answer for the questions in this section</v>
      </c>
    </row>
    <row r="40" spans="2:5" ht="31.5">
      <c r="B40" s="37" t="s">
        <v>176</v>
      </c>
      <c r="C40" s="38"/>
      <c r="D40" s="24" t="str">
        <f>IF('Timesheet - Bileog ama'!$D$25=List!$B$3,C40,B40)</f>
        <v>Error:*** See previous question as this form may not be applicable, please do not go any further***</v>
      </c>
    </row>
    <row r="41" spans="2:5" ht="28.5" customHeight="1">
      <c r="B41" s="60" t="s">
        <v>366</v>
      </c>
      <c r="C41" s="60"/>
      <c r="D41" s="24" t="str">
        <f>IF('Timesheet - Bileog ama'!$D$25=List!$B$3,C41,B41)</f>
        <v xml:space="preserve">(Q.1) Are you a resident in Republic of Ireland for Tax purposes?* </v>
      </c>
    </row>
    <row r="42" spans="2:5" ht="67.5" customHeight="1">
      <c r="B42" s="39" t="s">
        <v>230</v>
      </c>
      <c r="C42" s="39"/>
      <c r="D42" s="24" t="str">
        <f>IF('Timesheet - Bileog ama'!$D$25=List!$B$3,C42,B42)</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row>
    <row r="43" spans="2:5">
      <c r="B43" s="24" t="s">
        <v>4</v>
      </c>
      <c r="C43" s="24"/>
      <c r="D43" s="24" t="str">
        <f>IF('Timesheet - Bileog ama'!$D$25=List!$B$3,C43,B43)</f>
        <v>Select from dropdown list</v>
      </c>
    </row>
    <row r="44" spans="2:5">
      <c r="B44" s="40" t="s">
        <v>178</v>
      </c>
      <c r="C44" s="24"/>
      <c r="D44" s="24" t="str">
        <f>IF('Timesheet - Bileog ama'!$D$25=List!$B$3,C44,B44)</f>
        <v>Yes (Skip Q.2 &amp; Q.3 and Answer Q.4)</v>
      </c>
    </row>
    <row r="45" spans="2:5">
      <c r="B45" s="40" t="s">
        <v>105</v>
      </c>
      <c r="C45" s="24"/>
      <c r="D45" s="24" t="str">
        <f>IF('Timesheet - Bileog ama'!$D$25=List!$B$3,C45,B45)</f>
        <v>No (Answer Q.2)</v>
      </c>
    </row>
    <row r="46" spans="2:5" ht="31.5">
      <c r="B46" s="60" t="s">
        <v>367</v>
      </c>
      <c r="C46" s="60"/>
      <c r="D46" s="24" t="str">
        <f>IF('Timesheet - Bileog ama'!$D$25=List!$B$3,C46,B46)</f>
        <v>(Q.2) Did you travel to Republic of Ireland to perform any work-related duties or tasks?*</v>
      </c>
    </row>
    <row r="47" spans="2:5">
      <c r="B47" s="24" t="s">
        <v>4</v>
      </c>
      <c r="C47" s="24"/>
      <c r="D47" s="24" t="str">
        <f>IF('Timesheet - Bileog ama'!$D$25=List!$B$3,C47,B47)</f>
        <v>Select from dropdown list</v>
      </c>
      <c r="E47" s="19" t="str">
        <f>IF('Timesheet - Bileog ama'!$D$65=List!$D$44, IF('Timesheet - Bileog ama'!$E$66="Complete", D46, D47), IF('Timesheet - Bileog ama'!$D$65=List!$D$45, D47, D40))</f>
        <v>Error:*** See previous question as this form may not be applicable, please do not go any further***</v>
      </c>
    </row>
    <row r="48" spans="2:5">
      <c r="B48" s="40" t="s">
        <v>106</v>
      </c>
      <c r="C48" s="24"/>
      <c r="D48" s="24" t="str">
        <f>IF('Timesheet - Bileog ama'!$D$25=List!$B$3,C48,B48)</f>
        <v>Yes (Answer Q.3)</v>
      </c>
      <c r="E48" s="19" t="str">
        <f>IF('Timesheet - Bileog ama'!$D$65=List!$D$44, IF('Timesheet - Bileog ama'!$E$66="Complete", D47, D48), IF('Timesheet - Bileog ama'!$D$65=List!$D$45, D48, D40))</f>
        <v>Error:*** See previous question as this form may not be applicable, please do not go any further***</v>
      </c>
    </row>
    <row r="49" spans="2:5">
      <c r="B49" s="40" t="s">
        <v>375</v>
      </c>
      <c r="C49" s="24"/>
      <c r="D49" s="24" t="str">
        <f>IF('Timesheet - Bileog ama'!$D$25=List!$B$3,C49,B49)</f>
        <v>No (Skip Q.3 to Q.5 - Go to Step 3)</v>
      </c>
      <c r="E49" s="19" t="str">
        <f>IF('Timesheet - Bileog ama'!$D$65=List!$D$44, IF('Timesheet - Bileog ama'!$E$66="Complete", D48, D49), IF('Timesheet - Bileog ama'!$D$65=List!$D$45, D49, D40))</f>
        <v>Error:*** See previous question as this form may not be applicable, please do not go any further***</v>
      </c>
    </row>
    <row r="50" spans="2:5" ht="31.5">
      <c r="B50" s="60" t="s">
        <v>368</v>
      </c>
      <c r="C50" s="60"/>
      <c r="D50" s="24" t="str">
        <f>IF('Timesheet - Bileog ama'!$D$25=List!$B$3,C50,B50)</f>
        <v>(Q.3) If you're not a tax resident of the Republic of Ireland, do you have an Irish PPS number?*</v>
      </c>
      <c r="E50" s="19"/>
    </row>
    <row r="51" spans="2:5">
      <c r="B51" s="24" t="s">
        <v>4</v>
      </c>
      <c r="C51" s="24"/>
      <c r="D51" s="24" t="str">
        <f>IF('Timesheet - Bileog ama'!$D$25=List!$B$3,C51,B51)</f>
        <v>Select from dropdown list</v>
      </c>
    </row>
    <row r="52" spans="2:5">
      <c r="B52" t="s">
        <v>183</v>
      </c>
      <c r="C52" s="24"/>
      <c r="D52" s="24" t="str">
        <f>IF('Timesheet - Bileog ama'!$D$25=List!$B$3,C52,B52)</f>
        <v>Yes (Answer Q.4)</v>
      </c>
    </row>
    <row r="53" spans="2:5">
      <c r="B53" t="s">
        <v>108</v>
      </c>
      <c r="C53" s="24"/>
      <c r="D53" s="24" t="str">
        <f>IF('Timesheet - Bileog ama'!$D$25=List!$B$3,C53,B53)</f>
        <v>No (I don't wish to apply for a PPSN - Answer Q.4)</v>
      </c>
    </row>
    <row r="54" spans="2:5">
      <c r="B54" s="60" t="s">
        <v>369</v>
      </c>
      <c r="C54" s="100"/>
      <c r="D54" s="24" t="str">
        <f>IF('Timesheet - Bileog ama'!$D$25=List!$B$3,C54,B54)</f>
        <v>(Q.4)  Have you been paid by the University of Galway Payroll Office before?*</v>
      </c>
    </row>
    <row r="55" spans="2:5">
      <c r="B55" s="24" t="s">
        <v>4</v>
      </c>
      <c r="C55" s="24"/>
      <c r="D55" s="24" t="str">
        <f>IF('Timesheet - Bileog ama'!$D$25=List!$B$3,C55,B55)</f>
        <v>Select from dropdown list</v>
      </c>
    </row>
    <row r="56" spans="2:5">
      <c r="B56" t="s">
        <v>372</v>
      </c>
      <c r="C56" s="25"/>
      <c r="D56" s="24" t="str">
        <f>IF('Timesheet - Bileog ama'!$D$25=List!$B$3,C56,B56)</f>
        <v>Yes (Answer Q.5)</v>
      </c>
    </row>
    <row r="57" spans="2:5">
      <c r="B57" t="s">
        <v>373</v>
      </c>
      <c r="C57" s="24"/>
      <c r="D57" s="24" t="str">
        <f>IF('Timesheet - Bileog ama'!$D$25=List!$B$3,C57,B57)</f>
        <v>No (Skip Q.5 and go to step 3)</v>
      </c>
    </row>
    <row r="58" spans="2:5" ht="36.75" customHeight="1">
      <c r="B58" s="10" t="s">
        <v>231</v>
      </c>
      <c r="C58" s="24"/>
      <c r="D58" s="24" t="str">
        <f>IF('Timesheet - Bileog ama'!$D$25=List!$B$3,C58,B58)</f>
        <v>Note: Up until Q2 of 2022, the institution now known as the University of Galway was referred to as the National University of Ireland Galway (NUIG)</v>
      </c>
    </row>
    <row r="59" spans="2:5" ht="31.5">
      <c r="B59" s="60" t="s">
        <v>370</v>
      </c>
      <c r="C59" s="100"/>
      <c r="D59" s="24" t="str">
        <f>IF('Timesheet - Bileog ama'!$D$25=List!$B$3,C59,B59)</f>
        <v>(Q.5) If YES to Q.4, please provide your unique University of Galway payroll ID number. This is essential for Payroll (Timesheet Bureau) payment processing*</v>
      </c>
    </row>
    <row r="60" spans="2:5" ht="31.5">
      <c r="B60" s="24" t="s">
        <v>232</v>
      </c>
      <c r="C60" s="24"/>
      <c r="D60" s="24" t="str">
        <f>IF('Timesheet - Bileog ama'!$D$25=List!$B$3,C60,B60)</f>
        <v>Your six-digit payroll number can be found on bank transfers, or in communications from the HR team at casualsetups@universityofgalway.ie.</v>
      </c>
    </row>
    <row r="61" spans="2:5" ht="47.25">
      <c r="B61" s="60" t="s">
        <v>371</v>
      </c>
      <c r="C61" s="100"/>
      <c r="D61" s="24" t="str">
        <f>IF('Timesheet - Bileog ama'!$D$25=List!$B$3,C61,B61)</f>
        <v xml:space="preserve">(Q.6) Please confirm if any of your personal details have changed since your last payment. This includes but is not limited to changes in address, contact information, or banking details*	</v>
      </c>
    </row>
    <row r="62" spans="2:5" ht="31.5">
      <c r="B62" s="39" t="s">
        <v>233</v>
      </c>
      <c r="C62" s="41"/>
      <c r="D62" s="24" t="str">
        <f>IF('Timesheet - Bileog ama'!$D$25=List!$B$3,C62,B62)</f>
        <v>If your payment is to be handled by either the Accounts Payable or Payroll Office, please ensure that Step 3 is fully completed</v>
      </c>
    </row>
    <row r="63" spans="2:5">
      <c r="B63" s="24" t="s">
        <v>4</v>
      </c>
      <c r="C63" s="24"/>
      <c r="D63" s="24" t="str">
        <f>IF('Timesheet - Bileog ama'!$D$25=List!$B$3,C63,B63)</f>
        <v>Select from dropdown list</v>
      </c>
    </row>
    <row r="64" spans="2:5">
      <c r="B64" s="24" t="s">
        <v>187</v>
      </c>
      <c r="C64" s="24"/>
      <c r="D64" s="24" t="str">
        <f>IF('Timesheet - Bileog ama'!$D$25=List!$B$3,C64,B64)</f>
        <v>Yes - Only enter details that have changed in step 3</v>
      </c>
    </row>
    <row r="65" spans="2:4">
      <c r="B65" s="24" t="s">
        <v>188</v>
      </c>
      <c r="C65" s="24"/>
      <c r="D65" s="24" t="str">
        <f>IF('Timesheet - Bileog ama'!$D$25=List!$B$3,C65,B65)</f>
        <v>No - Go to step 4 as no changes to my personal and bank details</v>
      </c>
    </row>
    <row r="66" spans="2:4">
      <c r="B66" s="24"/>
      <c r="C66" s="24"/>
      <c r="D66" s="24">
        <f>IF('Timesheet - Bileog ama'!$D$25=List!$B$3,C66,B66)</f>
        <v>0</v>
      </c>
    </row>
    <row r="67" spans="2:4" ht="31.5">
      <c r="B67" s="42" t="s">
        <v>198</v>
      </c>
      <c r="C67" s="24"/>
      <c r="D67" s="24" t="str">
        <f>IF('Timesheet - Bileog ama'!$D$25=List!$B$3,C67,B67)</f>
        <v>Please complete step 1 to determine the correct payment process (Accounts Payable or Payroll)</v>
      </c>
    </row>
    <row r="68" spans="2:4" ht="47.25">
      <c r="B68" s="24" t="s">
        <v>234</v>
      </c>
      <c r="C68" s="24"/>
      <c r="D68" s="24" t="str">
        <f>IF('Timesheet - Bileog ama'!$D$25=List!$B$3,C68,B68)</f>
        <v>Please proceed to the next step and ensure the details entered on this form are accurate to avoid any delay with your payment. This request will be paid by Accounts Payable Office</v>
      </c>
    </row>
    <row r="69" spans="2:4" ht="47.25">
      <c r="B69" s="24" t="s">
        <v>235</v>
      </c>
      <c r="C69" s="24"/>
      <c r="D69" s="24" t="str">
        <f>IF('Timesheet - Bileog ama'!$D$25=List!$B$3,C69,B69)</f>
        <v>Please proceed to the next step and ensure the details entered on this form are accurate to avoid any delay with your payment. This request will be paid by Payroll Office</v>
      </c>
    </row>
    <row r="70" spans="2:4" ht="31.5">
      <c r="B70" s="24" t="s">
        <v>198</v>
      </c>
      <c r="C70" s="24"/>
      <c r="D70" s="24" t="str">
        <f>IF('Timesheet - Bileog ama'!$D$25=List!$B$3,C70,B70)</f>
        <v>Please complete step 1 to determine the correct payment process (Accounts Payable or Payroll)</v>
      </c>
    </row>
    <row r="71" spans="2:4">
      <c r="B71" s="24"/>
      <c r="C71" s="24"/>
      <c r="D71" s="24">
        <f>IF('Timesheet - Bileog ama'!$D$25=List!$B$3,C71,B71)</f>
        <v>0</v>
      </c>
    </row>
    <row r="72" spans="2:4" ht="31.5">
      <c r="B72" s="34" t="s">
        <v>444</v>
      </c>
      <c r="C72" s="34"/>
      <c r="D72" s="24" t="str">
        <f>IF('Timesheet - Bileog ama'!$D$25=List!$B$3,C72,B72)</f>
        <v>Step 3: Guest Lecturer / Subject Specialist, please enter accurate personal and banking information below</v>
      </c>
    </row>
    <row r="73" spans="2:4" ht="31.5">
      <c r="B73" s="35" t="s">
        <v>236</v>
      </c>
      <c r="C73" s="35"/>
      <c r="D73" s="24" t="str">
        <f>IF('Timesheet - Bileog ama'!$D$25=List!$B$3,C73,B73)</f>
        <v>All fields must be completed where applicable before submission.  Incomplete forms will be returned which will delay payment.</v>
      </c>
    </row>
    <row r="74" spans="2:4" ht="47.25">
      <c r="B74" s="24" t="s">
        <v>409</v>
      </c>
      <c r="C74" s="24"/>
      <c r="D74" s="24" t="str">
        <f>IF('Timesheet - Bileog ama'!$D$25=List!$B$3,C74,B74)</f>
        <v>If you're receiving payment via Accounts Payable or if this is your first setup by the University of Galway HR department, please complete step 3 in its entirety. 
Step 3 includes submitting all required information for payment processing.</v>
      </c>
    </row>
    <row r="75" spans="2:4">
      <c r="B75" s="24"/>
      <c r="C75" s="24"/>
      <c r="D75" s="24">
        <f>IF('Timesheet - Bileog ama'!$D$25=List!$B$3,C75,B75)</f>
        <v>0</v>
      </c>
    </row>
    <row r="76" spans="2:4">
      <c r="B76" s="43" t="s">
        <v>237</v>
      </c>
      <c r="C76" s="43"/>
      <c r="D76" s="24" t="str">
        <f>IF('Timesheet - Bileog ama'!$D$25=List!$B$3,C76,B76)</f>
        <v>For HR Use</v>
      </c>
    </row>
    <row r="77" spans="2:4">
      <c r="B77" s="57" t="s">
        <v>238</v>
      </c>
      <c r="C77" s="58"/>
      <c r="D77" s="24" t="str">
        <f>IF('Timesheet - Bileog ama'!$D$25=List!$B$3,C77,B77)</f>
        <v>Post Number</v>
      </c>
    </row>
    <row r="78" spans="2:4">
      <c r="B78" s="57">
        <v>206389</v>
      </c>
      <c r="C78" s="58"/>
      <c r="D78" s="24">
        <f>IF('Timesheet - Bileog ama'!$D$25=List!$B$3,C78,B78)</f>
        <v>206389</v>
      </c>
    </row>
    <row r="79" spans="2:4">
      <c r="B79" s="57" t="s">
        <v>239</v>
      </c>
      <c r="C79" s="58"/>
      <c r="D79" s="24" t="str">
        <f>IF('Timesheet - Bileog ama'!$D$25=List!$B$3,C79,B79)</f>
        <v>Category Type</v>
      </c>
    </row>
    <row r="80" spans="2:4">
      <c r="B80" s="57">
        <v>216</v>
      </c>
      <c r="C80" s="58"/>
      <c r="D80" s="24">
        <f>IF('Timesheet - Bileog ama'!$D$25=List!$B$3,C80,B80)</f>
        <v>216</v>
      </c>
    </row>
    <row r="81" spans="2:4">
      <c r="B81" s="43" t="s">
        <v>530</v>
      </c>
      <c r="C81" s="44"/>
      <c r="D81" s="24" t="str">
        <f>IF('Timesheet - Bileog ama'!$D$25=List!$B$3,C81,B81)</f>
        <v>PERSONAL DETAILS*</v>
      </c>
    </row>
    <row r="82" spans="2:4">
      <c r="B82" s="24" t="s">
        <v>240</v>
      </c>
      <c r="C82" s="25"/>
      <c r="D82" s="24" t="str">
        <f>IF('Timesheet - Bileog ama'!$D$25=List!$B$3,C82,B82)</f>
        <v>Forename</v>
      </c>
    </row>
    <row r="83" spans="2:4">
      <c r="B83" s="24" t="s">
        <v>301</v>
      </c>
      <c r="C83" s="25"/>
      <c r="D83" s="24" t="str">
        <f>IF('Timesheet - Bileog ama'!$D$25=List!$B$3,C83,B83)</f>
        <v>Surname*</v>
      </c>
    </row>
    <row r="84" spans="2:4">
      <c r="B84" s="24" t="s">
        <v>302</v>
      </c>
      <c r="C84" s="25"/>
      <c r="D84" s="24" t="str">
        <f>IF('Timesheet - Bileog ama'!$D$25=List!$B$3,C84,B84)</f>
        <v>Date of Birth*</v>
      </c>
    </row>
    <row r="85" spans="2:4">
      <c r="B85" s="24" t="s">
        <v>303</v>
      </c>
      <c r="C85" s="25"/>
      <c r="D85" s="24" t="str">
        <f>IF('Timesheet - Bileog ama'!$D$25=List!$B$3,C85,B85)</f>
        <v>Gender*</v>
      </c>
    </row>
    <row r="86" spans="2:4">
      <c r="B86" s="24" t="s">
        <v>304</v>
      </c>
      <c r="C86" s="25"/>
      <c r="D86" s="24" t="str">
        <f>IF('Timesheet - Bileog ama'!$D$25=List!$B$3,C86,B86)</f>
        <v>Nationality*</v>
      </c>
    </row>
    <row r="87" spans="2:4">
      <c r="B87" s="24" t="s">
        <v>305</v>
      </c>
      <c r="C87" s="25"/>
      <c r="D87" s="24" t="str">
        <f>IF('Timesheet - Bileog ama'!$D$25=List!$B$3,C87,B87)</f>
        <v>Home Address Line 1*</v>
      </c>
    </row>
    <row r="88" spans="2:4">
      <c r="B88" s="24" t="s">
        <v>306</v>
      </c>
      <c r="C88" s="25"/>
      <c r="D88" s="24" t="str">
        <f>IF('Timesheet - Bileog ama'!$D$25=List!$B$3,C88,B88)</f>
        <v>Home Address Line 2*</v>
      </c>
    </row>
    <row r="89" spans="2:4">
      <c r="B89" s="24" t="s">
        <v>307</v>
      </c>
      <c r="C89" s="25"/>
      <c r="D89" s="24" t="str">
        <f>IF('Timesheet - Bileog ama'!$D$25=List!$B$3,C89,B89)</f>
        <v>City*</v>
      </c>
    </row>
    <row r="90" spans="2:4">
      <c r="B90" s="24" t="s">
        <v>308</v>
      </c>
      <c r="C90" s="25"/>
      <c r="D90" s="24" t="str">
        <f>IF('Timesheet - Bileog ama'!$D$25=List!$B$3,C90,B90)</f>
        <v>Eircode / Post Code*</v>
      </c>
    </row>
    <row r="91" spans="2:4">
      <c r="B91" s="24" t="s">
        <v>309</v>
      </c>
      <c r="C91" s="25"/>
      <c r="D91" s="24" t="str">
        <f>IF('Timesheet - Bileog ama'!$D$25=List!$B$3,C91,B91)</f>
        <v>Country*</v>
      </c>
    </row>
    <row r="92" spans="2:4">
      <c r="B92" s="24" t="s">
        <v>310</v>
      </c>
      <c r="C92" s="25"/>
      <c r="D92" s="24" t="str">
        <f>IF('Timesheet - Bileog ama'!$D$25=List!$B$3,C92,B92)</f>
        <v>Phone Number*</v>
      </c>
    </row>
    <row r="93" spans="2:4">
      <c r="B93" s="24" t="s">
        <v>635</v>
      </c>
      <c r="C93" s="25"/>
      <c r="D93" s="24" t="str">
        <f>IF('Timesheet - Bileog ama'!$D$25=List!$B$3,C93,B93)</f>
        <v>Personal Email Address*</v>
      </c>
    </row>
    <row r="94" spans="2:4">
      <c r="B94" s="24" t="s">
        <v>303</v>
      </c>
      <c r="C94" s="25"/>
      <c r="D94" s="24" t="str">
        <f>IF('Timesheet - Bileog ama'!$D$25=List!$B$3,C94,B94)</f>
        <v>Gender*</v>
      </c>
    </row>
    <row r="95" spans="2:4">
      <c r="B95" s="24" t="s">
        <v>4</v>
      </c>
      <c r="C95" s="25"/>
      <c r="D95" s="24" t="str">
        <f>IF('Timesheet - Bileog ama'!$D$25=List!$B$3,C95,B95)</f>
        <v>Select from dropdown list</v>
      </c>
    </row>
    <row r="96" spans="2:4">
      <c r="B96" s="24" t="s">
        <v>388</v>
      </c>
      <c r="C96" s="25"/>
      <c r="D96" s="24" t="str">
        <f>IF('Timesheet - Bileog ama'!$D$25=List!$B$3,C96,B96)</f>
        <v>Male</v>
      </c>
    </row>
    <row r="97" spans="2:4">
      <c r="B97" s="24" t="s">
        <v>389</v>
      </c>
      <c r="C97" s="25"/>
      <c r="D97" s="24" t="str">
        <f>IF('Timesheet - Bileog ama'!$D$25=List!$B$3,C97,B97)</f>
        <v>Female</v>
      </c>
    </row>
    <row r="98" spans="2:4">
      <c r="B98" s="24" t="s">
        <v>390</v>
      </c>
      <c r="C98" s="25"/>
      <c r="D98" s="24" t="str">
        <f>IF('Timesheet - Bileog ama'!$D$25=List!$B$3,C98,B98)</f>
        <v>Prefer not to say</v>
      </c>
    </row>
    <row r="99" spans="2:4">
      <c r="B99" s="43" t="s">
        <v>529</v>
      </c>
      <c r="C99" s="44"/>
      <c r="D99" s="24" t="str">
        <f>IF('Timesheet - Bileog ama'!$D$25=List!$B$3,C99,B99)</f>
        <v>IRISH TAX DETAILS*</v>
      </c>
    </row>
    <row r="100" spans="2:4">
      <c r="B100" s="43" t="s">
        <v>241</v>
      </c>
      <c r="C100" s="44"/>
      <c r="D100" s="24" t="str">
        <f>IF('Timesheet - Bileog ama'!$D$25=List!$B$3,C100,B100)</f>
        <v>Compulsory when process by Payroll Office (Timesheets Bureau team)</v>
      </c>
    </row>
    <row r="101" spans="2:4">
      <c r="B101" s="24" t="s">
        <v>311</v>
      </c>
      <c r="C101" s="25"/>
      <c r="D101" s="24" t="str">
        <f>IF('Timesheet - Bileog ama'!$D$25=List!$B$3,C101,B101)</f>
        <v>PPS Number*</v>
      </c>
    </row>
    <row r="102" spans="2:4" ht="31.5">
      <c r="B102" s="24" t="s">
        <v>111</v>
      </c>
      <c r="C102" s="25"/>
      <c r="D102" s="24" t="str">
        <f>IF('Timesheet - Bileog ama'!$D$25=List!$B$3,C102,B102)</f>
        <v>Click here for information about being taxed without a PPSN or for the steps to apply for a PPSN</v>
      </c>
    </row>
    <row r="103" spans="2:4">
      <c r="B103" s="24" t="s">
        <v>312</v>
      </c>
      <c r="C103" s="25"/>
      <c r="D103" s="24" t="str">
        <f>IF('Timesheet - Bileog ama'!$D$25=List!$B$3,C103,B103)</f>
        <v>PRSI Class*</v>
      </c>
    </row>
    <row r="104" spans="2:4">
      <c r="B104" s="24" t="s">
        <v>242</v>
      </c>
      <c r="C104" s="25"/>
      <c r="D104" s="24" t="str">
        <f>IF('Timesheet - Bileog ama'!$D$25=List!$B$3,C104,B104)</f>
        <v>The different classes of Pay-Related Social Insurance (PRSI)</v>
      </c>
    </row>
    <row r="105" spans="2:4">
      <c r="B105" s="43" t="s">
        <v>314</v>
      </c>
      <c r="C105" s="44"/>
      <c r="D105" s="24" t="str">
        <f>IF('Timesheet - Bileog ama'!$D$25=List!$B$3,C105,B105)</f>
        <v>Bank Details*</v>
      </c>
    </row>
    <row r="106" spans="2:4">
      <c r="B106" s="24" t="s">
        <v>313</v>
      </c>
      <c r="C106" s="25"/>
      <c r="D106" s="24" t="str">
        <f>IF('Timesheet - Bileog ama'!$D$25=List!$B$3,C106,B106)</f>
        <v>Name of Account Holder*</v>
      </c>
    </row>
    <row r="107" spans="2:4" ht="31.5">
      <c r="B107" s="45" t="s">
        <v>445</v>
      </c>
      <c r="C107" s="46"/>
      <c r="D107" s="24" t="str">
        <f>IF('Timesheet - Bileog ama'!$D$25=List!$B$3,C107,B107)</f>
        <v>Note: The name of the Account Holder must match the name of the Guest Lecturer / Subject Specialist as listed under the Personal Details section.</v>
      </c>
    </row>
    <row r="108" spans="2:4">
      <c r="B108" s="47" t="s">
        <v>315</v>
      </c>
      <c r="C108" s="48"/>
      <c r="D108" s="24" t="str">
        <f>IF('Timesheet - Bileog ama'!$D$25=List!$B$3,C108,B108)</f>
        <v>SEPA Payment Transfers: Ireland/ UK / EU</v>
      </c>
    </row>
    <row r="109" spans="2:4">
      <c r="B109" s="24" t="s">
        <v>316</v>
      </c>
      <c r="C109" s="25"/>
      <c r="D109" s="24" t="str">
        <f>IF('Timesheet - Bileog ama'!$D$25=List!$B$3,C109,B109)</f>
        <v>Bank Name*</v>
      </c>
    </row>
    <row r="110" spans="2:4">
      <c r="B110" s="24" t="s">
        <v>317</v>
      </c>
      <c r="C110" s="25"/>
      <c r="D110" s="24" t="str">
        <f>IF('Timesheet - Bileog ama'!$D$25=List!$B$3,C110,B110)</f>
        <v>Bank Address line 1*</v>
      </c>
    </row>
    <row r="111" spans="2:4">
      <c r="B111" s="24" t="s">
        <v>321</v>
      </c>
      <c r="C111" s="25"/>
      <c r="D111" s="24" t="str">
        <f>IF('Timesheet - Bileog ama'!$D$25=List!$B$3,C111,B111)</f>
        <v>Bank Address line 2*</v>
      </c>
    </row>
    <row r="112" spans="2:4">
      <c r="B112" s="24" t="s">
        <v>320</v>
      </c>
      <c r="C112" s="25"/>
      <c r="D112" s="24" t="str">
        <f>IF('Timesheet - Bileog ama'!$D$25=List!$B$3,C112,B112)</f>
        <v>Bank City*</v>
      </c>
    </row>
    <row r="113" spans="2:4">
      <c r="B113" s="24" t="s">
        <v>319</v>
      </c>
      <c r="C113" s="25"/>
      <c r="D113" s="24" t="str">
        <f>IF('Timesheet - Bileog ama'!$D$25=List!$B$3,C113,B113)</f>
        <v>IBAN*</v>
      </c>
    </row>
    <row r="114" spans="2:4">
      <c r="B114" s="24" t="s">
        <v>318</v>
      </c>
      <c r="C114" s="25"/>
      <c r="D114" s="24" t="str">
        <f>IF('Timesheet - Bileog ama'!$D$25=List!$B$3,C114,B114)</f>
        <v>Bank Swift/BIC*</v>
      </c>
    </row>
    <row r="115" spans="2:4">
      <c r="B115" s="24"/>
      <c r="C115" s="25"/>
      <c r="D115" s="24">
        <f>IF('Timesheet - Bileog ama'!$D$25=List!$B$3,C115,B115)</f>
        <v>0</v>
      </c>
    </row>
    <row r="116" spans="2:4">
      <c r="B116" s="47" t="s">
        <v>322</v>
      </c>
      <c r="C116" s="48"/>
      <c r="D116" s="24" t="str">
        <f>IF('Timesheet - Bileog ama'!$D$25=List!$B$3,C116,B116)</f>
        <v>SEPA Payment Transfers:UK</v>
      </c>
    </row>
    <row r="117" spans="2:4">
      <c r="B117" s="24" t="s">
        <v>323</v>
      </c>
      <c r="C117" s="25"/>
      <c r="D117" s="24" t="str">
        <f>IF('Timesheet - Bileog ama'!$D$25=List!$B$3,C117,B117)</f>
        <v>Bank Account No.*</v>
      </c>
    </row>
    <row r="118" spans="2:4">
      <c r="B118" s="24" t="s">
        <v>324</v>
      </c>
      <c r="C118" s="25"/>
      <c r="D118" s="24" t="str">
        <f>IF('Timesheet - Bileog ama'!$D$25=List!$B$3,C118,B118)</f>
        <v>Bank Sort Code No.*</v>
      </c>
    </row>
    <row r="119" spans="2:4">
      <c r="B119" s="24"/>
      <c r="C119" s="25"/>
      <c r="D119" s="24">
        <f>IF('Timesheet - Bileog ama'!$D$25=List!$B$3,C119,B119)</f>
        <v>0</v>
      </c>
    </row>
    <row r="120" spans="2:4">
      <c r="B120" s="47" t="s">
        <v>325</v>
      </c>
      <c r="C120" s="48"/>
      <c r="D120" s="24" t="str">
        <f>IF('Timesheet - Bileog ama'!$D$25=List!$B$3,C120,B120)</f>
        <v>For all other worldwide payments (Outside EU)</v>
      </c>
    </row>
    <row r="121" spans="2:4">
      <c r="B121" s="24" t="s">
        <v>326</v>
      </c>
      <c r="C121" s="25"/>
      <c r="D121" s="24" t="str">
        <f>IF('Timesheet - Bileog ama'!$D$25=List!$B$3,C121,B121)</f>
        <v>I Confirm Bank Accepts International Transfers*</v>
      </c>
    </row>
    <row r="122" spans="2:4">
      <c r="B122" s="24" t="s">
        <v>4</v>
      </c>
      <c r="C122" s="25"/>
      <c r="D122" s="24" t="str">
        <f>IF('Timesheet - Bileog ama'!$D$25=List!$B$3,C122,B122)</f>
        <v>Select from dropdown list</v>
      </c>
    </row>
    <row r="123" spans="2:4">
      <c r="B123" s="24" t="s">
        <v>243</v>
      </c>
      <c r="C123" s="25"/>
      <c r="D123" s="24" t="str">
        <f>IF('Timesheet - Bileog ama'!$D$25=List!$B$3,C123,B123)</f>
        <v>Yes</v>
      </c>
    </row>
    <row r="124" spans="2:4">
      <c r="B124" s="24" t="s">
        <v>244</v>
      </c>
      <c r="C124" s="25"/>
      <c r="D124" s="24" t="str">
        <f>IF('Timesheet - Bileog ama'!$D$25=List!$B$3,C124,B124)</f>
        <v>No</v>
      </c>
    </row>
    <row r="125" spans="2:4">
      <c r="B125" s="24" t="s">
        <v>323</v>
      </c>
      <c r="C125" s="25"/>
      <c r="D125" s="24" t="str">
        <f>IF('Timesheet - Bileog ama'!$D$25=List!$B$3,C125,B125)</f>
        <v>Bank Account No.*</v>
      </c>
    </row>
    <row r="126" spans="2:4">
      <c r="B126" s="24" t="s">
        <v>327</v>
      </c>
      <c r="C126" s="25"/>
      <c r="D126" s="24" t="str">
        <f>IF('Timesheet - Bileog ama'!$D$25=List!$B$3,C126,B126)</f>
        <v>Bank Routing Number*</v>
      </c>
    </row>
    <row r="127" spans="2:4">
      <c r="B127" s="24" t="s">
        <v>318</v>
      </c>
      <c r="C127" s="25"/>
      <c r="D127" s="24" t="str">
        <f>IF('Timesheet - Bileog ama'!$D$25=List!$B$3,C127,B127)</f>
        <v>Bank Swift/BIC*</v>
      </c>
    </row>
    <row r="128" spans="2:4">
      <c r="B128" s="24"/>
      <c r="C128" s="25"/>
      <c r="D128" s="24">
        <f>IF('Timesheet - Bileog ama'!$D$25=List!$B$3,C128,B128)</f>
        <v>0</v>
      </c>
    </row>
    <row r="129" spans="2:6" ht="31.5">
      <c r="B129" s="24" t="s">
        <v>245</v>
      </c>
      <c r="C129" s="25"/>
      <c r="D129" s="24" t="str">
        <f>IF('Timesheet - Bileog ama'!$D$25=List!$B$3,C129,B129)</f>
        <v>If it's Accounts Payable then they can process payments to non SEPA bank accounts, however Payroll can only pay to SEPA/Revolut bank details.</v>
      </c>
    </row>
    <row r="130" spans="2:6">
      <c r="B130" s="24"/>
      <c r="C130" s="25"/>
      <c r="D130" s="24">
        <f>IF('Timesheet - Bileog ama'!$D$25=List!$B$3,C130,B130)</f>
        <v>0</v>
      </c>
    </row>
    <row r="131" spans="2:6">
      <c r="B131" s="49" t="s">
        <v>246</v>
      </c>
      <c r="C131" s="25"/>
      <c r="D131" s="24" t="str">
        <f>IF('Timesheet - Bileog ama'!$D$25=List!$B$3,C131,B131)</f>
        <v>The differences between non-SEPA and SEPA transfers</v>
      </c>
    </row>
    <row r="132" spans="2:6">
      <c r="B132" s="49" t="s">
        <v>247</v>
      </c>
      <c r="C132" s="50"/>
      <c r="D132" s="24" t="str">
        <f>IF('Timesheet - Bileog ama'!$D$25=List!$B$3,C132,B132)</f>
        <v>SEPA Transfers:</v>
      </c>
    </row>
    <row r="133" spans="2:6">
      <c r="B133" s="24" t="s">
        <v>248</v>
      </c>
      <c r="C133" s="50"/>
      <c r="D133" s="24" t="str">
        <f>IF('Timesheet - Bileog ama'!$D$25=List!$B$3,C133,B133)</f>
        <v>Processed within 24 hours.</v>
      </c>
    </row>
    <row r="134" spans="2:6">
      <c r="B134" s="24" t="s">
        <v>249</v>
      </c>
      <c r="C134" s="50"/>
      <c r="D134" s="24" t="str">
        <f>IF('Timesheet - Bileog ama'!$D$25=List!$B$3,C134,B134)</f>
        <v>Typically free of charge.</v>
      </c>
    </row>
    <row r="135" spans="2:6" ht="31.5">
      <c r="B135" s="24" t="s">
        <v>250</v>
      </c>
      <c r="C135" s="50"/>
      <c r="D135" s="24" t="str">
        <f>IF('Timesheet - Bileog ama'!$D$25=List!$B$3,C135,B135)</f>
        <v>Covers EU countries and select others like Iceland, Switzerland, Norway, and Monaco.</v>
      </c>
    </row>
    <row r="136" spans="2:6">
      <c r="B136" s="49" t="s">
        <v>251</v>
      </c>
      <c r="C136" s="50"/>
      <c r="D136" s="24" t="str">
        <f>IF('Timesheet - Bileog ama'!$D$25=List!$B$3,C136,B136)</f>
        <v>Non-SEPA Transfers:</v>
      </c>
    </row>
    <row r="137" spans="2:6">
      <c r="B137" s="24" t="s">
        <v>252</v>
      </c>
      <c r="C137" s="50"/>
      <c r="D137" s="24" t="str">
        <f>IF('Timesheet - Bileog ama'!$D$25=List!$B$3,C137,B137)</f>
        <v>Take longer, around 1-5 working days.</v>
      </c>
    </row>
    <row r="138" spans="2:6">
      <c r="B138" s="24" t="s">
        <v>253</v>
      </c>
      <c r="C138" s="50"/>
      <c r="D138" s="24" t="str">
        <f>IF('Timesheet - Bileog ama'!$D$25=List!$B$3,C138,B138)</f>
        <v>Incur fees, which vary based on bank, payment method, and destination.</v>
      </c>
    </row>
    <row r="139" spans="2:6" ht="31.5">
      <c r="B139" s="24" t="s">
        <v>254</v>
      </c>
      <c r="C139" s="50"/>
      <c r="D139" s="24" t="str">
        <f>IF('Timesheet - Bileog ama'!$D$25=List!$B$3,C139,B139)</f>
        <v>Include cross-border transfers to countries outside the SEPA zone, often requiring intermediary banks.</v>
      </c>
    </row>
    <row r="140" spans="2:6">
      <c r="D140" s="24">
        <f>IF('Timesheet - Bileog ama'!$D$25=List!$B$3,C140,B140)</f>
        <v>0</v>
      </c>
    </row>
    <row r="141" spans="2:6">
      <c r="B141" s="24"/>
      <c r="C141" s="25"/>
      <c r="D141" s="24">
        <f>IF('Timesheet - Bileog ama'!$D$25=List!$B$3,C141,B141)</f>
        <v>0</v>
      </c>
    </row>
    <row r="142" spans="2:6">
      <c r="B142" s="34" t="s">
        <v>441</v>
      </c>
      <c r="C142" s="52"/>
      <c r="D142" s="24" t="str">
        <f>IF('Timesheet - Bileog ama'!$D$25=List!$B$3,C142,B142)</f>
        <v>Step 1: Guest Lecturer / Subject Specialist, please provide the below details:</v>
      </c>
    </row>
    <row r="143" spans="2:6">
      <c r="B143" s="24" t="s">
        <v>363</v>
      </c>
      <c r="C143" s="25"/>
      <c r="D143" s="24" t="str">
        <f>IF('Timesheet - Bileog ama'!$D$25=List!$B$3,C143,B143)</f>
        <v>Home University Name*</v>
      </c>
    </row>
    <row r="144" spans="2:6" s="18" customFormat="1">
      <c r="B144" s="24" t="s">
        <v>364</v>
      </c>
      <c r="C144" s="25"/>
      <c r="D144" s="24" t="str">
        <f>IF('Timesheet - Bileog ama'!$D$25=List!$B$3,C144,B144)</f>
        <v>Name of School and Contact Person within the University of Galway*</v>
      </c>
      <c r="F144" s="19"/>
    </row>
    <row r="145" spans="2:6" s="18" customFormat="1">
      <c r="B145" s="24" t="s">
        <v>365</v>
      </c>
      <c r="C145" s="25"/>
      <c r="D145" s="24" t="str">
        <f>IF('Timesheet - Bileog ama'!$D$25=List!$B$3,C145,B145)</f>
        <v>Registered Email Address (Home University)*</v>
      </c>
      <c r="F145" s="19"/>
    </row>
    <row r="146" spans="2:6" s="18" customFormat="1" ht="78.75">
      <c r="B146" s="24" t="s">
        <v>499</v>
      </c>
      <c r="C146" s="25"/>
      <c r="D146" s="24" t="str">
        <f>IF('Timesheet - Bileog ama'!$D$25=List!$B$3,C146,B146)</f>
        <v>Please provide any additional information related to the programme, subject, talk, or seminar you presented. Additionally, specify the following:
Audience: Were your attendees students or staff?
Number of Attendees: Provide an approximate count.</v>
      </c>
      <c r="F146" s="19"/>
    </row>
    <row r="147" spans="2:6" s="18" customFormat="1">
      <c r="B147" s="24" t="s">
        <v>328</v>
      </c>
      <c r="C147" s="25"/>
      <c r="D147" s="24" t="str">
        <f>IF('Timesheet - Bileog ama'!$D$25=List!$B$3,C147,B147)</f>
        <v>No. of days examining outside Ireland:*</v>
      </c>
      <c r="F147" s="19"/>
    </row>
    <row r="148" spans="2:6" s="18" customFormat="1">
      <c r="B148" s="24" t="s">
        <v>329</v>
      </c>
      <c r="C148" s="25"/>
      <c r="D148" s="24" t="str">
        <f>IF('Timesheet - Bileog ama'!$D$25=List!$B$3,C148,B148)</f>
        <v>No. of days examining in Ireland:*</v>
      </c>
      <c r="F148" s="19"/>
    </row>
    <row r="149" spans="2:6" s="18" customFormat="1">
      <c r="B149" s="24" t="s">
        <v>330</v>
      </c>
      <c r="C149" s="25"/>
      <c r="D149" s="24" t="str">
        <f>IF('Timesheet - Bileog ama'!$D$25=List!$B$3,C149,B149)</f>
        <v>No. of dissertations examined:*</v>
      </c>
      <c r="F149" s="19"/>
    </row>
    <row r="150" spans="2:6" s="18" customFormat="1">
      <c r="B150" s="47" t="s">
        <v>255</v>
      </c>
      <c r="C150" s="48"/>
      <c r="D150" s="47" t="str">
        <f>IF('Timesheet - Bileog ama'!$D$25=List!$B$3,C150,B150)</f>
        <v>Quality Programm Review: Have you submitted the Quality Report?</v>
      </c>
      <c r="F150" s="19"/>
    </row>
    <row r="151" spans="2:6" s="18" customFormat="1">
      <c r="B151" s="24" t="s">
        <v>4</v>
      </c>
      <c r="C151" s="25"/>
      <c r="D151" s="24" t="str">
        <f>IF('Timesheet - Bileog ama'!$D$25=List!$B$3,C151,B151)</f>
        <v>Select from dropdown list</v>
      </c>
      <c r="F151" s="19"/>
    </row>
    <row r="152" spans="2:6" s="18" customFormat="1">
      <c r="B152" s="24" t="s">
        <v>104</v>
      </c>
      <c r="C152" s="25"/>
      <c r="D152" s="24" t="str">
        <f>IF('Timesheet - Bileog ama'!$D$25=List!$B$3,C152,B152)</f>
        <v xml:space="preserve">Yes </v>
      </c>
      <c r="F152" s="19"/>
    </row>
    <row r="153" spans="2:6" s="18" customFormat="1">
      <c r="B153" s="24" t="s">
        <v>256</v>
      </c>
      <c r="C153" s="25"/>
      <c r="D153" s="24" t="str">
        <f>IF('Timesheet - Bileog ama'!$D$25=List!$B$3,C153,B153)</f>
        <v xml:space="preserve">No </v>
      </c>
      <c r="F153" s="19"/>
    </row>
    <row r="154" spans="2:6" s="18" customFormat="1">
      <c r="B154" s="24" t="s">
        <v>257</v>
      </c>
      <c r="C154" s="25"/>
      <c r="D154" s="24" t="str">
        <f>IF('Timesheet - Bileog ama'!$D$25=List!$B$3,C154,B154)</f>
        <v>Other</v>
      </c>
      <c r="F154" s="19"/>
    </row>
    <row r="155" spans="2:6" s="18" customFormat="1" ht="31.5">
      <c r="B155" s="24" t="s">
        <v>258</v>
      </c>
      <c r="C155" s="25"/>
      <c r="D155" s="24" t="str">
        <f>IF('Timesheet - Bileog ama'!$D$25=List!$B$3,C155,B155)</f>
        <v>NOTE: Please be advised that payment processing is subject to the submission of quality reports to qualityoffice@universityofgalway.ie</v>
      </c>
      <c r="F155" s="19"/>
    </row>
    <row r="156" spans="2:6" s="18" customFormat="1">
      <c r="B156" s="24" t="s">
        <v>331</v>
      </c>
      <c r="C156" s="25"/>
      <c r="D156" s="24" t="str">
        <f>IF('Timesheet - Bileog ama'!$D$25=List!$B$3,C156,B156)</f>
        <v>Date of Quality Report Submission*</v>
      </c>
      <c r="F156" s="19"/>
    </row>
    <row r="157" spans="2:6" s="18" customFormat="1">
      <c r="B157" s="24" t="s">
        <v>259</v>
      </c>
      <c r="C157" s="25"/>
      <c r="D157" s="24" t="str">
        <f>IF('Timesheet - Bileog ama'!$D$25=List!$B$3,C157,B157)</f>
        <v>Date Format DD/MM/YYYY</v>
      </c>
      <c r="F157" s="19"/>
    </row>
    <row r="158" spans="2:6" s="18" customFormat="1">
      <c r="B158" s="47" t="s">
        <v>446</v>
      </c>
      <c r="C158" s="48"/>
      <c r="D158" s="47" t="str">
        <f>IF('Timesheet - Bileog ama'!$D$25=List!$B$3,C158,B158)</f>
        <v>I confirm that I have read and understand QA302_3_4 Sustainable Travel Policy*</v>
      </c>
      <c r="F158" s="19"/>
    </row>
    <row r="159" spans="2:6" s="18" customFormat="1">
      <c r="B159" s="51" t="s">
        <v>4</v>
      </c>
      <c r="C159" s="25"/>
      <c r="D159" s="24" t="str">
        <f>IF('Timesheet - Bileog ama'!$D$25=List!$B$3,C159,B159)</f>
        <v>Select from dropdown list</v>
      </c>
      <c r="F159" s="19"/>
    </row>
    <row r="160" spans="2:6" s="18" customFormat="1">
      <c r="B160" s="51" t="s">
        <v>104</v>
      </c>
      <c r="C160" s="25"/>
      <c r="D160" s="24" t="str">
        <f>IF('Timesheet - Bileog ama'!$D$25=List!$B$3,C160,B160)</f>
        <v xml:space="preserve">Yes </v>
      </c>
      <c r="F160" s="19"/>
    </row>
    <row r="161" spans="2:6" s="18" customFormat="1">
      <c r="B161" s="51" t="s">
        <v>256</v>
      </c>
      <c r="C161" s="25"/>
      <c r="D161" s="24" t="str">
        <f>IF('Timesheet - Bileog ama'!$D$25=List!$B$3,C161,B161)</f>
        <v xml:space="preserve">No </v>
      </c>
      <c r="F161" s="19"/>
    </row>
    <row r="162" spans="2:6" s="18" customFormat="1" ht="47.25">
      <c r="B162" s="47" t="s">
        <v>332</v>
      </c>
      <c r="C162" s="48"/>
      <c r="D162" s="47" t="str">
        <f>IF('Timesheet - Bileog ama'!$D$25=List!$B$3,C162,B162)</f>
        <v>I acknowledge that I have reviewed and comprehended the University of Galway QA302_3_4 Sustainable Travel Policy, and I affirm compliance with its guidelines regarding expense reporting*</v>
      </c>
      <c r="F162" s="19"/>
    </row>
    <row r="163" spans="2:6" s="18" customFormat="1">
      <c r="B163" s="51" t="s">
        <v>4</v>
      </c>
      <c r="C163" s="25"/>
      <c r="D163" s="24" t="str">
        <f>IF('Timesheet - Bileog ama'!$D$25=List!$B$3,C163,B163)</f>
        <v>Select from dropdown list</v>
      </c>
      <c r="F163" s="19"/>
    </row>
    <row r="164" spans="2:6" s="18" customFormat="1">
      <c r="B164" s="51" t="s">
        <v>104</v>
      </c>
      <c r="C164" s="25"/>
      <c r="D164" s="24" t="str">
        <f>IF('Timesheet - Bileog ama'!$D$25=List!$B$3,C164,B164)</f>
        <v xml:space="preserve">Yes </v>
      </c>
      <c r="F164" s="19"/>
    </row>
    <row r="165" spans="2:6" s="18" customFormat="1">
      <c r="B165" s="51" t="s">
        <v>256</v>
      </c>
      <c r="C165" s="25"/>
      <c r="D165" s="24" t="str">
        <f>IF('Timesheet - Bileog ama'!$D$25=List!$B$3,C165,B165)</f>
        <v xml:space="preserve">No </v>
      </c>
      <c r="F165" s="19"/>
    </row>
    <row r="166" spans="2:6" s="18" customFormat="1">
      <c r="B166" s="51" t="s">
        <v>260</v>
      </c>
      <c r="C166" s="25"/>
      <c r="D166" s="24" t="str">
        <f>IF('Timesheet - Bileog ama'!$D$25=List!$B$3,C166,B166)</f>
        <v>N/A no travel expenses</v>
      </c>
      <c r="F166" s="19"/>
    </row>
    <row r="167" spans="2:6" s="18" customFormat="1">
      <c r="B167" s="47" t="s">
        <v>400</v>
      </c>
      <c r="C167" s="48"/>
      <c r="D167" s="47" t="str">
        <f>IF('Timesheet - Bileog ama'!$D$25=List!$B$3,C167,B167)</f>
        <v>Please select the claim’s academic year*</v>
      </c>
      <c r="F167" s="19"/>
    </row>
    <row r="168" spans="2:6" s="18" customFormat="1">
      <c r="B168" s="51" t="s">
        <v>4</v>
      </c>
      <c r="C168" s="25"/>
      <c r="D168" s="24" t="str">
        <f>IF('Timesheet - Bileog ama'!$D$25=List!$B$3,C168,B168)</f>
        <v>Select from dropdown list</v>
      </c>
      <c r="F168" s="19"/>
    </row>
    <row r="169" spans="2:6" s="18" customFormat="1">
      <c r="B169" s="51" t="s">
        <v>602</v>
      </c>
      <c r="C169" s="25"/>
      <c r="D169" s="24" t="str">
        <f>IF('Timesheet - Bileog ama'!$D$25=List!$B$3,C169,B169)</f>
        <v>2024 - 2025</v>
      </c>
      <c r="F169" s="19"/>
    </row>
    <row r="170" spans="2:6" s="18" customFormat="1">
      <c r="B170" s="51" t="s">
        <v>103</v>
      </c>
      <c r="C170" s="25"/>
      <c r="D170" s="24" t="str">
        <f>IF('Timesheet - Bileog ama'!$D$25=List!$B$3,C170,B170)</f>
        <v>2023 - 2024</v>
      </c>
      <c r="F170" s="19"/>
    </row>
    <row r="171" spans="2:6" s="18" customFormat="1">
      <c r="B171" s="51" t="s">
        <v>261</v>
      </c>
      <c r="C171" s="25"/>
      <c r="D171" s="24" t="str">
        <f>IF('Timesheet - Bileog ama'!$D$25=List!$B$3,C171,B171)</f>
        <v>2022 - 2023</v>
      </c>
      <c r="F171" s="19"/>
    </row>
    <row r="172" spans="2:6" s="18" customFormat="1">
      <c r="B172" s="51" t="s">
        <v>408</v>
      </c>
      <c r="C172" s="25"/>
      <c r="D172" s="24" t="str">
        <f>IF('Timesheet - Bileog ama'!$D$25=List!$B$3,C172,B172)</f>
        <v>Other - please detail in email body dates &amp; reasons for late submission(s)</v>
      </c>
      <c r="F172" s="19"/>
    </row>
    <row r="173" spans="2:6" s="18" customFormat="1">
      <c r="B173" s="51" t="s">
        <v>333</v>
      </c>
      <c r="C173" s="25"/>
      <c r="D173" s="24" t="str">
        <f>IF('Timesheet - Bileog ama'!$D$25=List!$B$3,C173,B173)</f>
        <v>Start of term*</v>
      </c>
      <c r="F173" s="19"/>
    </row>
    <row r="174" spans="2:6" s="18" customFormat="1">
      <c r="B174" s="51" t="s">
        <v>334</v>
      </c>
      <c r="C174" s="25"/>
      <c r="D174" s="24" t="str">
        <f>IF('Timesheet - Bileog ama'!$D$25=List!$B$3,C174,B174)</f>
        <v>End of term*</v>
      </c>
      <c r="F174" s="19"/>
    </row>
    <row r="175" spans="2:6" s="18" customFormat="1">
      <c r="B175" s="51"/>
      <c r="C175" s="25"/>
      <c r="D175" s="24">
        <f>IF('Timesheet - Bileog ama'!$D$25=List!$B$3,C175,B175)</f>
        <v>0</v>
      </c>
      <c r="F175" s="19"/>
    </row>
    <row r="176" spans="2:6" s="18" customFormat="1">
      <c r="B176" s="34" t="s">
        <v>262</v>
      </c>
      <c r="C176" s="52"/>
      <c r="D176" s="24" t="str">
        <f>IF('Timesheet - Bileog ama'!$D$25=List!$B$3,C176,B176)</f>
        <v xml:space="preserve">Step 4: Details Required to Process Payment </v>
      </c>
      <c r="F176" s="19"/>
    </row>
    <row r="177" spans="2:6" s="18" customFormat="1">
      <c r="B177" s="24" t="s">
        <v>442</v>
      </c>
      <c r="C177" s="25"/>
      <c r="D177" s="24" t="str">
        <f>IF('Timesheet - Bileog ama'!$D$25=List!$B$3,C177,B177)</f>
        <v>Guest Lecturer / Subject Specialist Name*</v>
      </c>
      <c r="F177" s="19"/>
    </row>
    <row r="178" spans="2:6" s="18" customFormat="1">
      <c r="B178" s="24" t="s">
        <v>443</v>
      </c>
      <c r="C178" s="25"/>
      <c r="D178" s="24" t="str">
        <f>IF('Timesheet - Bileog ama'!$D$25=List!$B$3,C178,B178)</f>
        <v>Guest Lecturer / Subject Specialist Payroll ID Number*</v>
      </c>
      <c r="F178" s="19"/>
    </row>
    <row r="179" spans="2:6" s="18" customFormat="1" ht="31.5">
      <c r="B179" s="24" t="s">
        <v>447</v>
      </c>
      <c r="C179" s="25"/>
      <c r="D179" s="24" t="str">
        <f>IF('Timesheet - Bileog ama'!$D$25=List!$B$3,C179,B179)</f>
        <v>Guest Lecturer / Subject Specialist, please enter the number of days worked (Whole number input required, e.g. 1)*</v>
      </c>
      <c r="F179" s="19"/>
    </row>
    <row r="180" spans="2:6" s="18" customFormat="1" ht="63">
      <c r="B180" s="24" t="s">
        <v>263</v>
      </c>
      <c r="C180" s="25"/>
      <c r="D180" s="24" t="str">
        <f>IF('Timesheet - Bileog ama'!$D$25=List!$B$3,C180,B180)</f>
        <v>Please enter the number of days worked, including both the days worked in the Ireland (including travel) and the days worked in your home country (outside Ireland). Ensure that the entered number corresponds to the actual total number of days worked.</v>
      </c>
      <c r="F180" s="19"/>
    </row>
    <row r="181" spans="2:6" s="18" customFormat="1">
      <c r="B181" s="59" t="s">
        <v>453</v>
      </c>
      <c r="C181" s="59"/>
      <c r="D181" s="24" t="str">
        <f>IF('Timesheet - Bileog ama'!$D$25=List!$B$3,C181,B181)</f>
        <v>Step 4: Guest Lecturer / Subject Specialist Detail of Work Undertaken</v>
      </c>
      <c r="F181" s="19"/>
    </row>
    <row r="182" spans="2:6" s="18" customFormat="1">
      <c r="B182" s="60"/>
      <c r="C182" s="60"/>
      <c r="D182" s="24">
        <f>IF('Timesheet - Bileog ama'!$D$25=List!$B$3,C182,B182)</f>
        <v>0</v>
      </c>
      <c r="F182" s="19"/>
    </row>
    <row r="183" spans="2:6" s="18" customFormat="1">
      <c r="B183" s="60"/>
      <c r="C183" s="60"/>
      <c r="D183" s="24">
        <f>IF('Timesheet - Bileog ama'!$D$25=List!$B$3,C183,B183)</f>
        <v>0</v>
      </c>
      <c r="F183" s="19"/>
    </row>
    <row r="184" spans="2:6" s="18" customFormat="1" ht="63">
      <c r="B184" s="49" t="s">
        <v>264</v>
      </c>
      <c r="C184" s="49"/>
      <c r="D184" s="24" t="str">
        <f>IF('Timesheet - Bileog ama'!$D$25=List!$B$3,C184,B184)</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84" s="19"/>
    </row>
    <row r="185" spans="2:6" s="18" customFormat="1" ht="31.5">
      <c r="B185" s="24" t="s">
        <v>265</v>
      </c>
      <c r="C185" s="24"/>
      <c r="D185" s="24" t="str">
        <f>IF('Timesheet - Bileog ama'!$D$25=List!$B$3,C185,B185)</f>
        <v xml:space="preserve">***REQUEST FOR PAYMENT SHOULD BE SUBMITTED NO LATER THAN 3 MONTHS FOLLOWING COMPLITION OF THE WORK**  </v>
      </c>
      <c r="F185" s="19"/>
    </row>
    <row r="186" spans="2:6" s="18" customFormat="1" ht="31.5">
      <c r="B186" s="24" t="s">
        <v>266</v>
      </c>
      <c r="C186" s="24"/>
      <c r="D186" s="24" t="str">
        <f>IF('Timesheet - Bileog ama'!$D$25=List!$B$3,C186,B186)</f>
        <v>In Step 5 - select type of work, enter date worked (one date per row) and number of dates worked. This will calculate your pay in step 4.</v>
      </c>
      <c r="F186" s="19"/>
    </row>
    <row r="187" spans="2:6" s="18" customFormat="1" ht="63">
      <c r="B187" s="24" t="s">
        <v>264</v>
      </c>
      <c r="C187" s="24"/>
      <c r="D187" s="24" t="str">
        <f>IF('Timesheet - Bileog ama'!$D$25=List!$B$3,C187,B187)</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87" s="19"/>
    </row>
    <row r="188" spans="2:6" s="18" customFormat="1">
      <c r="B188" s="24" t="s">
        <v>267</v>
      </c>
      <c r="C188" s="24"/>
      <c r="D188" s="24" t="str">
        <f>IF('Timesheet - Bileog ama'!$D$25=List!$B$3,C188,B188)</f>
        <v>Whole number input required, e.g. 1</v>
      </c>
      <c r="F188" s="19"/>
    </row>
    <row r="189" spans="2:6" s="18" customFormat="1">
      <c r="B189" s="24" t="s">
        <v>387</v>
      </c>
      <c r="C189" s="24"/>
      <c r="D189" s="24" t="str">
        <f>IF('Timesheet - Bileog ama'!$D$25=List!$B$3,C189,B189)</f>
        <v>Type of Work &amp; Description*</v>
      </c>
      <c r="F189" s="19"/>
    </row>
    <row r="190" spans="2:6" s="18" customFormat="1">
      <c r="B190" s="24" t="s">
        <v>335</v>
      </c>
      <c r="C190" s="24"/>
      <c r="D190" s="24" t="str">
        <f>IF('Timesheet - Bileog ama'!$D$25=List!$B$3,C190,B190)</f>
        <v>Description of Work*</v>
      </c>
      <c r="F190" s="19"/>
    </row>
    <row r="191" spans="2:6" s="18" customFormat="1">
      <c r="B191" s="24" t="s">
        <v>268</v>
      </c>
      <c r="C191" s="24"/>
      <c r="D191" s="24" t="str">
        <f>IF('Timesheet - Bileog ama'!$D$25=List!$B$3,C191,B191)</f>
        <v>Fee Euro (€)</v>
      </c>
      <c r="F191" s="19"/>
    </row>
    <row r="192" spans="2:6" s="18" customFormat="1" ht="41.25" customHeight="1">
      <c r="B192" s="24" t="s">
        <v>336</v>
      </c>
      <c r="C192" s="25"/>
      <c r="D192" s="24" t="str">
        <f>IF('Timesheet - Bileog ama'!$D$25=List!$B$3,C192,B192)</f>
        <v>Date Worked*
(DD-MM-YYYY)</v>
      </c>
      <c r="F192" s="19"/>
    </row>
    <row r="193" spans="2:6" s="18" customFormat="1">
      <c r="B193" s="24" t="s">
        <v>269</v>
      </c>
      <c r="C193" s="25"/>
      <c r="D193" s="24" t="str">
        <f>IF('Timesheet - Bileog ama'!$D$25=List!$B$3,C193,B193)</f>
        <v>Input One Date Per Line</v>
      </c>
      <c r="F193" s="19"/>
    </row>
    <row r="194" spans="2:6" s="18" customFormat="1" ht="31.5">
      <c r="B194" s="24" t="s">
        <v>270</v>
      </c>
      <c r="C194" s="24"/>
      <c r="D194" s="24" t="str">
        <f>IF('Timesheet - Bileog ama'!$D$25=List!$B$3,C194,B194)</f>
        <v>Number of days physically spent in Republic of Ireland (including travel) for work purposes (taxable in Ireland)</v>
      </c>
      <c r="F194" s="19"/>
    </row>
    <row r="195" spans="2:6" s="18" customFormat="1">
      <c r="B195" s="24" t="s">
        <v>112</v>
      </c>
      <c r="C195" s="24"/>
      <c r="D195" s="24" t="str">
        <f>IF('Timesheet - Bileog ama'!$D$25=List!$B$3,C195,B195)</f>
        <v>Number of days work performed in home country (outside of Republic of Ireland)</v>
      </c>
      <c r="F195" s="19"/>
    </row>
    <row r="196" spans="2:6" s="18" customFormat="1" ht="31.5">
      <c r="B196" s="24" t="s">
        <v>113</v>
      </c>
      <c r="C196" s="24"/>
      <c r="D196" s="24" t="str">
        <f>IF('Timesheet - Bileog ama'!$D$25=List!$B$3,C196,B196)</f>
        <v>Fee Taxable in Ireland 
AP code: 2189</v>
      </c>
      <c r="F196" s="19"/>
    </row>
    <row r="197" spans="2:6" s="18" customFormat="1">
      <c r="B197" s="24" t="s">
        <v>271</v>
      </c>
      <c r="C197" s="24"/>
      <c r="D197" s="24" t="str">
        <f>IF('Timesheet - Bileog ama'!$D$25=List!$B$3,C197,B197)</f>
        <v>Payroll pay code: 2189</v>
      </c>
      <c r="F197" s="19"/>
    </row>
    <row r="198" spans="2:6" s="18" customFormat="1" ht="31.5">
      <c r="B198" s="24" t="s">
        <v>114</v>
      </c>
      <c r="C198" s="24"/>
      <c r="D198" s="24" t="str">
        <f>IF('Timesheet - Bileog ama'!$D$25=List!$B$3,C198,B198)</f>
        <v>Fee Non-Taxable in Ireland 
AP Code: 3921</v>
      </c>
      <c r="F198" s="19"/>
    </row>
    <row r="199" spans="2:6" s="18" customFormat="1">
      <c r="B199" s="24" t="s">
        <v>272</v>
      </c>
      <c r="C199" s="24"/>
      <c r="D199" s="24" t="str">
        <f>IF('Timesheet - Bileog ama'!$D$25=List!$B$3,C199,B199)</f>
        <v>Payroll pay code 2187</v>
      </c>
      <c r="F199" s="19"/>
    </row>
    <row r="200" spans="2:6">
      <c r="B200" s="24" t="s">
        <v>115</v>
      </c>
      <c r="C200" s="24"/>
      <c r="D200" s="24" t="str">
        <f>IF('Timesheet - Bileog ama'!$D$25=List!$B$3,C200,B200)</f>
        <v>Total Euro (€)</v>
      </c>
    </row>
    <row r="201" spans="2:6">
      <c r="B201" s="24" t="s">
        <v>116</v>
      </c>
      <c r="C201" s="24"/>
      <c r="D201" s="24" t="str">
        <f>IF('Timesheet - Bileog ama'!$D$25=List!$B$3,C201,B201)</f>
        <v>Grand Total for Fee (EURO)</v>
      </c>
    </row>
    <row r="202" spans="2:6" ht="63">
      <c r="B202" s="24" t="s">
        <v>273</v>
      </c>
      <c r="C202" s="24"/>
      <c r="D202" s="24" t="str">
        <f>IF('Timesheet - Bileog ama'!$D$25=List!$B$3,C202,B202)</f>
        <v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v>
      </c>
    </row>
    <row r="203" spans="2:6">
      <c r="B203" s="24"/>
      <c r="C203" s="24"/>
      <c r="D203" s="24">
        <f>IF('Timesheet - Bileog ama'!$D$25=List!$B$3,C203,B203)</f>
        <v>0</v>
      </c>
    </row>
    <row r="204" spans="2:6" ht="31.5">
      <c r="B204" s="97" t="s">
        <v>274</v>
      </c>
      <c r="C204" s="97"/>
      <c r="D204" s="24" t="str">
        <f>IF('Timesheet - Bileog ama'!$D$25=List!$B$3,C204,B204)</f>
        <v xml:space="preserve">Step 6: Expenses if applicable (must be converted to Euro)  - Provide all receipts to the approver of this payment					</v>
      </c>
    </row>
    <row r="205" spans="2:6">
      <c r="B205" s="24" t="s">
        <v>337</v>
      </c>
      <c r="C205" s="24"/>
      <c r="D205" s="24" t="str">
        <f>IF('Timesheet - Bileog ama'!$D$25=List!$B$3,C205,B205)</f>
        <v>Expenses Receipts:*</v>
      </c>
    </row>
    <row r="206" spans="2:6" ht="63">
      <c r="B206" s="53" t="s">
        <v>275</v>
      </c>
      <c r="C206" s="54"/>
      <c r="D206" s="24" t="str">
        <f>IF('Timesheet - Bileog ama'!$D$25=List!$B$3,C206,B206)</f>
        <v>All travel receipts must be retained by the approver for auditing purposes. The approver will need to ensure all receipts are provided and in line with QA304 University T&amp;S Policy for visitors. Please provide both the Date of Travel Commenced and Date of Expenses.</v>
      </c>
    </row>
    <row r="207" spans="2:6" ht="63">
      <c r="B207" s="53" t="s">
        <v>276</v>
      </c>
      <c r="C207" s="54"/>
      <c r="D207" s="24" t="str">
        <f>IF('Timesheet - Bileog ama'!$D$25=List!$B$3,C207,B207)</f>
        <v xml:space="preserve">These rates essentially represent the maximum allowable tax-free reimbursement that employees can receive for the expenses they incur. This includes costs for accommodation, meals, and other essential expenditures related to their work-related travel. </v>
      </c>
    </row>
    <row r="208" spans="2:6">
      <c r="B208" s="53" t="s">
        <v>344</v>
      </c>
      <c r="C208" s="54"/>
      <c r="D208" s="24" t="str">
        <f>IF('Timesheet - Bileog ama'!$D$25=List!$B$3,C208,B208)</f>
        <v>Please provide travel details*</v>
      </c>
    </row>
    <row r="209" spans="2:4">
      <c r="B209" s="24" t="s">
        <v>454</v>
      </c>
      <c r="C209" s="24"/>
      <c r="D209" s="24" t="str">
        <f>IF('Timesheet - Bileog ama'!$D$25=List!$B$3,C209,B209)</f>
        <v>Could you please provide the purpose of your recent trip as Subject Specialist?*</v>
      </c>
    </row>
    <row r="210" spans="2:4" ht="31.5">
      <c r="B210" s="24" t="s">
        <v>343</v>
      </c>
      <c r="C210" s="24"/>
      <c r="D210" s="24" t="str">
        <f>IF('Timesheet - Bileog ama'!$D$25=List!$B$3,C210,B210)</f>
        <v xml:space="preserve">Arrival in Ireland as per flight:*
</v>
      </c>
    </row>
    <row r="211" spans="2:4">
      <c r="B211" s="24" t="s">
        <v>342</v>
      </c>
      <c r="C211" s="24"/>
      <c r="D211" s="24" t="str">
        <f>IF('Timesheet - Bileog ama'!$D$25=List!$B$3,C211,B211)</f>
        <v>Date of Arrival:*</v>
      </c>
    </row>
    <row r="212" spans="2:4">
      <c r="B212" s="24" t="s">
        <v>341</v>
      </c>
      <c r="C212" s="24"/>
      <c r="D212" s="24" t="str">
        <f>IF('Timesheet - Bileog ama'!$D$25=List!$B$3,C212,B212)</f>
        <v>Time of Arrival:*</v>
      </c>
    </row>
    <row r="213" spans="2:4">
      <c r="B213" s="24" t="s">
        <v>340</v>
      </c>
      <c r="C213" s="24"/>
      <c r="D213" s="24" t="str">
        <f>IF('Timesheet - Bileog ama'!$D$25=List!$B$3,C213,B213)</f>
        <v>Departure from Ireland as per flight:*</v>
      </c>
    </row>
    <row r="214" spans="2:4">
      <c r="B214" s="24" t="s">
        <v>339</v>
      </c>
      <c r="C214" s="24"/>
      <c r="D214" s="24" t="str">
        <f>IF('Timesheet - Bileog ama'!$D$25=List!$B$3,C214,B214)</f>
        <v>Date of Departure:*</v>
      </c>
    </row>
    <row r="215" spans="2:4">
      <c r="B215" s="24" t="s">
        <v>338</v>
      </c>
      <c r="C215" s="24"/>
      <c r="D215" s="24" t="str">
        <f>IF('Timesheet - Bileog ama'!$D$25=List!$B$3,C215,B215)</f>
        <v>Time of Departure:*</v>
      </c>
    </row>
    <row r="216" spans="2:4" ht="31.5">
      <c r="B216" s="24" t="s">
        <v>277</v>
      </c>
      <c r="C216" s="24"/>
      <c r="D216" s="24" t="str">
        <f>IF('Timesheet - Bileog ama'!$D$25=List!$B$3,C216,B216)</f>
        <v>This field will populate itself based on the arrival and departure information provided</v>
      </c>
    </row>
    <row r="217" spans="2:4" ht="47.25">
      <c r="B217" s="24" t="s">
        <v>455</v>
      </c>
      <c r="C217" s="24"/>
      <c r="D217" s="24" t="str">
        <f>IF('Timesheet - Bileog ama'!$D$25=List!$B$3,C217,B217)</f>
        <v>I confirm the primary purpose of this claim was to act as an Subject Specialist, that any personal aspect to this trip did not result in additional costs to this expenses claim and that I will retain documentary evidence of the same*</v>
      </c>
    </row>
    <row r="218" spans="2:4">
      <c r="B218" s="136" t="s">
        <v>4</v>
      </c>
      <c r="C218" s="136"/>
      <c r="D218" s="136" t="str">
        <f>IF('Timesheet - Bileog ama'!$D$25=List!$B$3,C218,B218)</f>
        <v>Select from dropdown list</v>
      </c>
    </row>
    <row r="219" spans="2:4">
      <c r="B219" s="137" t="s">
        <v>243</v>
      </c>
      <c r="C219" s="136"/>
      <c r="D219" s="136" t="str">
        <f>IF('Timesheet - Bileog ama'!$D$25=List!$B$3,C219,B219)</f>
        <v>Yes</v>
      </c>
    </row>
    <row r="220" spans="2:4">
      <c r="B220" s="137" t="s">
        <v>244</v>
      </c>
      <c r="C220" s="136"/>
      <c r="D220" s="136" t="str">
        <f>IF('Timesheet - Bileog ama'!$D$25=List!$B$3,C220,B220)</f>
        <v>No</v>
      </c>
    </row>
    <row r="221" spans="2:4">
      <c r="B221" s="137" t="s">
        <v>401</v>
      </c>
      <c r="C221" s="136"/>
      <c r="D221" s="136" t="str">
        <f>IF('Timesheet - Bileog ama'!$D$25=List!$B$3,C221,B221)</f>
        <v>No personal Travel</v>
      </c>
    </row>
    <row r="222" spans="2:4" ht="31.5">
      <c r="B222" s="24" t="s">
        <v>345</v>
      </c>
      <c r="C222" s="24"/>
      <c r="D222" s="24" t="str">
        <f>IF('Timesheet - Bileog ama'!$D$25=List!$B$3,C222,B222)</f>
        <v>Please specify if trip expenses were self-funded or partially covered by your home or another university, and provide relevant contribution details*</v>
      </c>
    </row>
    <row r="223" spans="2:4" ht="31.5">
      <c r="B223" s="24" t="s">
        <v>346</v>
      </c>
      <c r="C223" s="24"/>
      <c r="D223" s="24" t="str">
        <f>IF('Timesheet - Bileog ama'!$D$25=List!$B$3,C223,B223)</f>
        <v>Can you specify which expenses were covered by your home university, if any, and which expenses you covered independently?*</v>
      </c>
    </row>
    <row r="224" spans="2:4">
      <c r="B224" s="24" t="s">
        <v>168</v>
      </c>
      <c r="C224" s="24"/>
      <c r="D224" s="24" t="str">
        <f>IF('Timesheet - Bileog ama'!$D$25=List!$B$3,C224,B224)</f>
        <v>REIMBURSEMENT POLICY FOR ACCOMMODATION &amp; SUBSISTENCE</v>
      </c>
    </row>
    <row r="225" spans="2:4" ht="409.5">
      <c r="B225" s="24" t="s">
        <v>456</v>
      </c>
      <c r="C225" s="24"/>
      <c r="D225" s="24" t="str">
        <f>IF('Timesheet - Bileog ama'!$D$25=List!$B$3,C225,B225)</f>
        <v>Reimbursement Policy for Subject Specialist
Subject Specialist visiting the University of Galway are entitled to reimbursement for accommodation and subsistence expenses upon submission of itemized vouched receipts.
Maximum Reimbursement Rates for Overnight Stay (Reimbursement includes accommodation and three meals per day.)
Until December 13th, 2023: €167 per 24 hours
From December 14th, 2023, onwards: €195 per 24 hours
Daytime Rates (Over 10 Hours)
Until December 13th, 2023: €39.08 (Covers 2 meals: lunch + main meal, paid by claimant)
From December 14th, 2023, onwards: €42.99 (Covers 2 meals: lunch + main meal, paid by claimant)
Daytime Rates (Over 5 Hours)
Until December 13th, 2023: €16.29 (Covers 1 meal: lunch/main meal, paid by claimant)
From December 14th, 2023, onwards: €17.26 (Covers 1 meal: lunch/main meal, paid by claimant)
Scope of Reimbursement
Reimbursement is limited to expenses essential for work as Subject Specialist. Expenses outside this scope cannot be claimed. Please note that a credit/debit card receipt is not sufficient by itself.
Diligence and Avoiding Double Claims
Subject Specialistmust ensure that their claims do not exceed actual costs and avoid double claiming, such as attempting to claim for meals already included in hotel bills.</v>
      </c>
    </row>
    <row r="226" spans="2:4" ht="94.5">
      <c r="B226" s="24" t="s">
        <v>624</v>
      </c>
      <c r="C226" s="24"/>
      <c r="D226" s="24" t="str">
        <f>IF('Timesheet - Bileog ama'!$D$25=List!$B$3,C226,B226)</f>
        <v xml:space="preserve">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	</v>
      </c>
    </row>
    <row r="227" spans="2:4" ht="31.5">
      <c r="B227" s="24" t="s">
        <v>415</v>
      </c>
      <c r="C227" s="24"/>
      <c r="D227" s="24" t="str">
        <f>IF('Timesheet - Bileog ama'!$D$25=List!$B$3,C227,B227)</f>
        <v>QA303 Sustainable Travel policy addresses the use of personal transport, could you explain why public transportation was not utilized in your case?*</v>
      </c>
    </row>
    <row r="228" spans="2:4">
      <c r="B228" s="24" t="s">
        <v>414</v>
      </c>
      <c r="C228" s="24"/>
      <c r="D228" s="24" t="str">
        <f>IF('Timesheet - Bileog ama'!$D$25=List!$B$3,C228,B228)</f>
        <v>(QA303 2.1 No public transport, equal or greater expense, loss of significant time)</v>
      </c>
    </row>
    <row r="229" spans="2:4">
      <c r="B229" s="97" t="s">
        <v>278</v>
      </c>
      <c r="C229" s="97"/>
      <c r="D229" s="24" t="str">
        <f>IF('Timesheet - Bileog ama'!$D$25=List!$B$3,C229,B229)</f>
        <v>Section D: Summary Information for Review:</v>
      </c>
    </row>
    <row r="230" spans="2:4">
      <c r="B230" s="24" t="s">
        <v>279</v>
      </c>
      <c r="C230" s="24"/>
      <c r="D230" s="24" t="str">
        <f>IF('Timesheet - Bileog ama'!$D$25=List!$B$3,C230,B230)</f>
        <v>Cost Centre</v>
      </c>
    </row>
    <row r="231" spans="2:4">
      <c r="B231" s="24" t="s">
        <v>0</v>
      </c>
      <c r="C231" s="24"/>
      <c r="D231" s="24" t="str">
        <f>IF('Timesheet - Bileog ama'!$D$25=List!$B$3,C231,B231)</f>
        <v>Code</v>
      </c>
    </row>
    <row r="232" spans="2:4">
      <c r="B232" s="24" t="s">
        <v>280</v>
      </c>
      <c r="C232" s="25"/>
      <c r="D232" s="24" t="str">
        <f>IF('Timesheet - Bileog ama'!$D$25=List!$B$3,C232,B232)</f>
        <v>Type of Work</v>
      </c>
    </row>
    <row r="233" spans="2:4">
      <c r="B233" s="24" t="s">
        <v>281</v>
      </c>
      <c r="C233" s="24"/>
      <c r="D233" s="24" t="str">
        <f>IF('Timesheet - Bileog ama'!$D$25=List!$B$3,C233,B233)</f>
        <v>Rate Per Hour</v>
      </c>
    </row>
    <row r="234" spans="2:4">
      <c r="B234" s="24" t="s">
        <v>282</v>
      </c>
      <c r="C234" s="24"/>
      <c r="D234" s="24" t="str">
        <f>IF('Timesheet - Bileog ama'!$D$25=List!$B$3,C234,B234)</f>
        <v>Total Hours Worked</v>
      </c>
    </row>
    <row r="235" spans="2:4">
      <c r="B235" s="24" t="s">
        <v>283</v>
      </c>
      <c r="C235" s="24"/>
      <c r="D235" s="24" t="str">
        <f>IF('Timesheet - Bileog ama'!$D$25=List!$B$3,C235,B235)</f>
        <v>Value (Euro)</v>
      </c>
    </row>
    <row r="236" spans="2:4">
      <c r="B236" s="97" t="s">
        <v>298</v>
      </c>
      <c r="C236" s="97"/>
      <c r="D236" s="24" t="str">
        <f>IF('Timesheet - Bileog ama'!$D$25=List!$B$3,C236,B236)</f>
        <v>Step 6: Please review and confirm the summary of your claim:</v>
      </c>
    </row>
    <row r="237" spans="2:4">
      <c r="B237" s="24"/>
      <c r="C237" s="50"/>
      <c r="D237" s="24">
        <f>IF('Timesheet - Bileog ama'!$D$25=List!$B$3,C237,B237)</f>
        <v>0</v>
      </c>
    </row>
    <row r="238" spans="2:4">
      <c r="B238" s="24"/>
      <c r="C238" s="50"/>
      <c r="D238" s="24">
        <f>IF('Timesheet - Bileog ama'!$D$25=List!$B$3,C238,B238)</f>
        <v>0</v>
      </c>
    </row>
    <row r="239" spans="2:4">
      <c r="B239" s="132" t="s">
        <v>396</v>
      </c>
      <c r="C239" s="50"/>
      <c r="D239" s="24" t="str">
        <f>IF('Timesheet - Bileog ama'!$D$25=List!$B$3,C239,B239)</f>
        <v>Accommodation: Number of Nights Stayed</v>
      </c>
    </row>
    <row r="240" spans="2:4">
      <c r="B240" s="51" t="s">
        <v>4</v>
      </c>
      <c r="D240" s="24" t="str">
        <f>IF('Timesheet - Bileog ama'!$D$25=List!$B$3,C240,B240)</f>
        <v>Select from dropdown list</v>
      </c>
    </row>
    <row r="241" spans="2:4">
      <c r="B241" s="51" t="s">
        <v>395</v>
      </c>
      <c r="D241" s="24" t="str">
        <f>IF('Timesheet - Bileog ama'!$D$25=List!$B$3,C241,B241)</f>
        <v>1 Night</v>
      </c>
    </row>
    <row r="242" spans="2:4">
      <c r="B242" s="51" t="s">
        <v>394</v>
      </c>
      <c r="D242" s="24" t="str">
        <f>IF('Timesheet - Bileog ama'!$D$25=List!$B$3,C242,B242)</f>
        <v>2 Nights</v>
      </c>
    </row>
    <row r="243" spans="2:4">
      <c r="B243" s="51" t="s">
        <v>393</v>
      </c>
      <c r="D243" s="24" t="str">
        <f>IF('Timesheet - Bileog ama'!$D$25=List!$B$3,C243,B243)</f>
        <v>3 Nights</v>
      </c>
    </row>
    <row r="244" spans="2:4">
      <c r="D244" s="24">
        <f>IF('Timesheet - Bileog ama'!$D$25=List!$B$3,C244,B244)</f>
        <v>0</v>
      </c>
    </row>
    <row r="245" spans="2:4">
      <c r="B245" s="138" t="s">
        <v>403</v>
      </c>
      <c r="D245" s="24" t="str">
        <f>IF('Timesheet - Bileog ama'!$D$25=List!$B$3,C245,B245)</f>
        <v>As budget holder I am approving by submission to finance team</v>
      </c>
    </row>
    <row r="246" spans="2:4">
      <c r="B246" s="51" t="s">
        <v>4</v>
      </c>
      <c r="D246" s="24" t="str">
        <f>IF('Timesheet - Bileog ama'!$D$25=List!$B$3,C246,B246)</f>
        <v>Select from dropdown list</v>
      </c>
    </row>
    <row r="247" spans="2:4">
      <c r="B247" s="18" t="s">
        <v>243</v>
      </c>
      <c r="D247" s="24" t="str">
        <f>IF('Timesheet - Bileog ama'!$D$25=List!$B$3,C247,B247)</f>
        <v>Yes</v>
      </c>
    </row>
    <row r="248" spans="2:4">
      <c r="B248" s="18" t="s">
        <v>136</v>
      </c>
      <c r="D248" s="24" t="str">
        <f>IF('Timesheet - Bileog ama'!$D$25=List!$B$3,C248,B248)</f>
        <v>N/A</v>
      </c>
    </row>
    <row r="249" spans="2:4">
      <c r="D249" s="24">
        <f>IF('Timesheet - Bileog ama'!$D$25=List!$B$3,C249,B249)</f>
        <v>0</v>
      </c>
    </row>
    <row r="250" spans="2:4">
      <c r="B250" s="138" t="s">
        <v>404</v>
      </c>
      <c r="D250" s="24" t="str">
        <f>IF('Timesheet - Bileog ama'!$D$25=List!$B$3,C250,B250)</f>
        <v>As budget holder I am attaching to this request for payment:</v>
      </c>
    </row>
    <row r="251" spans="2:4">
      <c r="B251" s="51" t="s">
        <v>4</v>
      </c>
      <c r="D251" s="24" t="str">
        <f>IF('Timesheet - Bileog ama'!$D$25=List!$B$3,C251,B251)</f>
        <v>Select from dropdown list</v>
      </c>
    </row>
    <row r="252" spans="2:4">
      <c r="B252" s="18" t="s">
        <v>243</v>
      </c>
      <c r="D252" s="24" t="str">
        <f>IF('Timesheet - Bileog ama'!$D$25=List!$B$3,C252,B252)</f>
        <v>Yes</v>
      </c>
    </row>
    <row r="253" spans="2:4">
      <c r="B253" s="18" t="s">
        <v>136</v>
      </c>
      <c r="D253" s="24" t="str">
        <f>IF('Timesheet - Bileog ama'!$D$25=List!$B$3,C253,B253)</f>
        <v>N/A</v>
      </c>
    </row>
    <row r="254" spans="2:4">
      <c r="B254" s="265" t="s">
        <v>441</v>
      </c>
      <c r="C254" s="265"/>
      <c r="D254" s="265" t="str">
        <f>IF('Timesheet - Bileog ama'!$D$25=List!$B$3,C254,B254)</f>
        <v>Step 1: Guest Lecturer / Subject Specialist, please provide the below details:</v>
      </c>
    </row>
    <row r="255" spans="2:4">
      <c r="B255" s="18" t="s">
        <v>442</v>
      </c>
      <c r="D255" s="24" t="str">
        <f>IF('Timesheet - Bileog ama'!$D$25=List!$B$3,C255,B255)</f>
        <v>Guest Lecturer / Subject Specialist Name*</v>
      </c>
    </row>
    <row r="256" spans="2:4">
      <c r="B256" s="18" t="s">
        <v>504</v>
      </c>
      <c r="D256" s="24" t="str">
        <f>IF('Timesheet - Bileog ama'!$D$25=List!$B$3,C256,B256)</f>
        <v>Please provide the title of the event and its date*</v>
      </c>
    </row>
    <row r="257" spans="2:4">
      <c r="B257" s="18" t="s">
        <v>505</v>
      </c>
      <c r="D257" s="24" t="str">
        <f>IF('Timesheet - Bileog ama'!$D$25=List!$B$3,C257,B257)</f>
        <v>Please specify the location where the event took place*</v>
      </c>
    </row>
    <row r="258" spans="2:4" ht="78.75">
      <c r="B258" s="18" t="s">
        <v>508</v>
      </c>
      <c r="D258" s="24" t="str">
        <f>IF('Timesheet - Bileog ama'!$D$25=List!$B$3,C258,B258)</f>
        <v>Please provide any additional information related to the programme, subject, talk, or seminar you presented*
Additionally, specify the following:
- Audience: Were your attendees students or staff?
- Number of Attendees: Provide an approximate count</v>
      </c>
    </row>
    <row r="259" spans="2:4" ht="31.5">
      <c r="B259" s="18" t="s">
        <v>506</v>
      </c>
      <c r="D259" s="24" t="str">
        <f>IF('Timesheet - Bileog ama'!$D$25=List!$B$3,C259,B259)</f>
        <v>Please provide the name of the School and your Contact Person within the University of Galway*</v>
      </c>
    </row>
    <row r="260" spans="2:4" ht="110.25">
      <c r="B260" s="18" t="s">
        <v>500</v>
      </c>
      <c r="D260" s="24" t="str">
        <f>IF('Timesheet - Bileog ama'!$D$25=List!$B$3,C260,B260)</f>
        <v>Payment requests must be submitted within three months of the work date to ensure timely processing before the end of the academic cycle. 
- Late submissions for Subject Specialists that include expenses will only be considered with written justification and approval from the College UMT, as per QA302 Sustainable Travel Policy. 
- For other claims without expenses, please include the reason for the late submission in your email.</v>
      </c>
    </row>
    <row r="261" spans="2:4">
      <c r="B261" s="18" t="s">
        <v>507</v>
      </c>
      <c r="D261" s="24" t="str">
        <f>IF('Timesheet - Bileog ama'!$D$25=List!$B$3,C261,B261)</f>
        <v>Please select the academic year for which the claim is being submitted</v>
      </c>
    </row>
    <row r="262" spans="2:4">
      <c r="D262" s="24"/>
    </row>
    <row r="263" spans="2:4">
      <c r="D263" s="24"/>
    </row>
    <row r="264" spans="2:4">
      <c r="D264" s="24">
        <f>IF('Timesheet - Bileog ama'!$D$25=List!$B$3,C264,B264)</f>
        <v>0</v>
      </c>
    </row>
    <row r="265" spans="2:4" ht="47.25">
      <c r="B265" s="18" t="s">
        <v>552</v>
      </c>
      <c r="D265" s="24" t="str">
        <f>IF('Timesheet - Bileog ama'!$D$25=List!$B$3,C265,B265)</f>
        <v>I understand that additional approval from the College University of Galway Management Team (UMT) is required (QA302 sec 7.1.10a) for Subject Specialists' claims containing expenses submitted past the 3-month deadline.</v>
      </c>
    </row>
    <row r="266" spans="2:4">
      <c r="D266" s="24">
        <f>IF('Timesheet - Bileog ama'!$D$25=List!$B$3,C266,B266)</f>
        <v>0</v>
      </c>
    </row>
    <row r="267" spans="2:4" ht="47.25">
      <c r="B267" s="18" t="s">
        <v>550</v>
      </c>
      <c r="D267" s="24" t="str">
        <f>IF('Timesheet - Bileog ama'!$D$25=List!$B$3,C267,B267)</f>
        <v>I acknowledge my responsibility to settle all fees and expenses associated with this claim. I confirm that there are no remaining fees or expenses outstanding for this appointment/period*</v>
      </c>
    </row>
    <row r="268" spans="2:4">
      <c r="D268" s="24">
        <f>IF('Timesheet - Bileog ama'!$D$25=List!$B$3,C268,B268)</f>
        <v>0</v>
      </c>
    </row>
    <row r="269" spans="2:4" ht="31.5">
      <c r="B269" s="18" t="s">
        <v>551</v>
      </c>
      <c r="D269" s="24" t="str">
        <f>IF('Timesheet - Bileog ama'!$D$25=List!$B$3,C269,B269)</f>
        <v>I understand that delays may occur if I am non-compliant with policies or fail to complete the mandatory sections of this form*</v>
      </c>
    </row>
    <row r="270" spans="2:4">
      <c r="B270" s="18" t="s">
        <v>598</v>
      </c>
      <c r="D270" s="24" t="str">
        <f>IF('Timesheet - Bileog ama'!$D$25=List!$B$3,C270,B270)</f>
        <v>Does your claim include a fee for work performed, in addition to any expenses?</v>
      </c>
    </row>
    <row r="271" spans="2:4">
      <c r="B271" s="18" t="s">
        <v>571</v>
      </c>
      <c r="D271" s="24" t="str">
        <f>IF('Timesheet - Bileog ama'!$D$25=List!$B$3,C271,B271)</f>
        <v>Click here and select from dropdown list</v>
      </c>
    </row>
    <row r="272" spans="2:4">
      <c r="B272" s="18" t="s">
        <v>606</v>
      </c>
      <c r="D272" s="24" t="str">
        <f>IF('Timesheet - Bileog ama'!$D$25=List!$B$3,C272,B272)</f>
        <v>Yes – You can proceed with this form</v>
      </c>
    </row>
    <row r="273" spans="2:4" ht="31.5">
      <c r="B273" s="18" t="s">
        <v>601</v>
      </c>
      <c r="D273" s="24" t="str">
        <f>IF('Timesheet - Bileog ama'!$D$25=List!$B$3,C273,B273)</f>
        <v>No – This is an expense-only claim. Please use the Non-Staff Expense Claim Form and follow Accounts Payable procedures</v>
      </c>
    </row>
  </sheetData>
  <sheetProtection selectLockedCells="1" selectUnlockedCells="1"/>
  <hyperlinks>
    <hyperlink ref="B26" r:id="rId1" xr:uid="{6DCA76A6-5C0D-444F-9155-36061729ED9D}"/>
    <hyperlink ref="B27" r:id="rId2" display="https://www.universityofgalway.ie/payroll/externalexaminersprogrammereviewerssubjectspecialists/non-taxresidentcampusvisitors/howtoapplyforappsn/" xr:uid="{8AD6DC4F-5D31-4F63-BBF2-F891CB2FDF45}"/>
    <hyperlink ref="B29" r:id="rId3" xr:uid="{E61ECA7E-5D44-47BD-8455-51CDD063625D}"/>
    <hyperlink ref="B28" r:id="rId4" xr:uid="{41778450-47CB-419C-8540-58FC9712684C}"/>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63D-EEF6-475E-BD6B-37979521D349}">
  <dimension ref="A1:E15"/>
  <sheetViews>
    <sheetView workbookViewId="0">
      <selection activeCell="C10" sqref="C10"/>
    </sheetView>
  </sheetViews>
  <sheetFormatPr defaultRowHeight="15.75"/>
  <cols>
    <col min="1" max="1" width="73.21875" customWidth="1"/>
    <col min="2" max="2" width="26.109375" customWidth="1"/>
    <col min="3" max="3" width="36.44140625" customWidth="1"/>
    <col min="4" max="4" width="29.109375" customWidth="1"/>
    <col min="5" max="5" width="28.6640625" customWidth="1"/>
  </cols>
  <sheetData>
    <row r="1" spans="1:5">
      <c r="A1" s="14" t="s">
        <v>284</v>
      </c>
      <c r="B1" s="14" t="s">
        <v>135</v>
      </c>
      <c r="C1" s="14" t="s">
        <v>285</v>
      </c>
      <c r="D1" s="61"/>
    </row>
    <row r="2" spans="1:5" ht="31.5">
      <c r="A2" s="15" t="s">
        <v>4</v>
      </c>
      <c r="B2" s="16" t="s">
        <v>286</v>
      </c>
      <c r="C2" s="16" t="s">
        <v>286</v>
      </c>
      <c r="D2" s="62" t="s">
        <v>287</v>
      </c>
    </row>
    <row r="3" spans="1:5" ht="141.75">
      <c r="A3" s="15" t="s">
        <v>288</v>
      </c>
      <c r="B3" s="16" t="s">
        <v>295</v>
      </c>
      <c r="C3" s="17">
        <v>3912</v>
      </c>
      <c r="D3" s="63" t="str">
        <f>_xlfn.CONCAT(C3&amp;B3)</f>
        <v>3912SUBSISTENCE_VOUCHED</v>
      </c>
      <c r="E3" s="10" t="s">
        <v>290</v>
      </c>
    </row>
    <row r="4" spans="1:5">
      <c r="A4" s="15" t="s">
        <v>291</v>
      </c>
      <c r="B4" s="15" t="s">
        <v>289</v>
      </c>
      <c r="C4" s="56">
        <v>3910</v>
      </c>
      <c r="D4" s="63" t="str">
        <f>_xlfn.CONCAT(C4&amp;B4)</f>
        <v>3910TRAVEL_VOUCHED</v>
      </c>
    </row>
    <row r="5" spans="1:5">
      <c r="A5" s="15" t="s">
        <v>292</v>
      </c>
      <c r="B5" s="16" t="s">
        <v>289</v>
      </c>
      <c r="C5" s="17">
        <v>3910</v>
      </c>
      <c r="D5" s="63" t="str">
        <f t="shared" ref="D5:D11" si="0">_xlfn.CONCAT(C5&amp;B5)</f>
        <v>3910TRAVEL_VOUCHED</v>
      </c>
    </row>
    <row r="6" spans="1:5">
      <c r="A6" s="15" t="s">
        <v>293</v>
      </c>
      <c r="B6" s="16" t="s">
        <v>289</v>
      </c>
      <c r="C6" s="17">
        <v>3910</v>
      </c>
      <c r="D6" s="63" t="str">
        <f t="shared" si="0"/>
        <v>3910TRAVEL_VOUCHED</v>
      </c>
    </row>
    <row r="7" spans="1:5">
      <c r="A7" s="15" t="s">
        <v>294</v>
      </c>
      <c r="B7" s="16" t="s">
        <v>289</v>
      </c>
      <c r="C7" s="17">
        <v>3910</v>
      </c>
      <c r="D7" s="63" t="str">
        <f t="shared" si="0"/>
        <v>3910TRAVEL_VOUCHED</v>
      </c>
    </row>
    <row r="8" spans="1:5">
      <c r="A8" s="15" t="s">
        <v>622</v>
      </c>
      <c r="B8" s="16" t="s">
        <v>289</v>
      </c>
      <c r="C8" s="17">
        <v>3910</v>
      </c>
      <c r="D8" s="63" t="str">
        <f t="shared" si="0"/>
        <v>3910TRAVEL_VOUCHED</v>
      </c>
    </row>
    <row r="9" spans="1:5">
      <c r="A9" s="15" t="s">
        <v>616</v>
      </c>
      <c r="B9" s="16" t="s">
        <v>289</v>
      </c>
      <c r="C9" s="17">
        <v>3910</v>
      </c>
      <c r="D9" s="63" t="str">
        <f t="shared" si="0"/>
        <v>3910TRAVEL_VOUCHED</v>
      </c>
    </row>
    <row r="10" spans="1:5">
      <c r="A10" s="15" t="s">
        <v>392</v>
      </c>
      <c r="B10" s="16" t="s">
        <v>295</v>
      </c>
      <c r="C10" s="17">
        <v>3912</v>
      </c>
      <c r="D10" s="63" t="str">
        <f t="shared" si="0"/>
        <v>3912SUBSISTENCE_VOUCHED</v>
      </c>
    </row>
    <row r="11" spans="1:5">
      <c r="A11" s="441" t="s">
        <v>617</v>
      </c>
      <c r="B11" s="16" t="s">
        <v>618</v>
      </c>
      <c r="C11" s="17">
        <v>3921</v>
      </c>
      <c r="D11" s="63" t="str">
        <f t="shared" si="0"/>
        <v>3921Not Reported to Revenue</v>
      </c>
    </row>
    <row r="15" spans="1:5">
      <c r="A15" s="1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03664-A4AE-4AD4-9382-80EDCADDB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85DAC3-5577-4F92-BC50-C73326E4E765}">
  <ds:schemaRefs>
    <ds:schemaRef ds:uri="e19b6719-1d9f-48cd-92e0-7709cefabc8a"/>
    <ds:schemaRef ds:uri="http://purl.org/dc/terms/"/>
    <ds:schemaRef ds:uri="http://schemas.microsoft.com/office/2006/metadata/properties"/>
    <ds:schemaRef ds:uri="http://purl.org/dc/elements/1.1/"/>
    <ds:schemaRef ds:uri="194d30eb-bf97-4078-a99a-14082def763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B031620-0CD8-4AAE-8EC6-436B3D62E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Timesheet - Bileog ama</vt:lpstr>
      <vt:lpstr>Instructions</vt:lpstr>
      <vt:lpstr>Expenses</vt:lpstr>
      <vt:lpstr>Currency</vt:lpstr>
      <vt:lpstr>DropDownList</vt:lpstr>
      <vt:lpstr>Sheet1</vt:lpstr>
      <vt:lpstr>List</vt:lpstr>
      <vt:lpstr>ExpensesTypes</vt:lpstr>
      <vt:lpstr>'Timesheet - Bileog ama'!Print_Area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Stachowiak, Natalia;timesheets.bureau@universityofgalway.ie</dc:creator>
  <cp:keywords/>
  <dc:description/>
  <cp:lastModifiedBy>Stachowiak, Natalia</cp:lastModifiedBy>
  <cp:revision/>
  <dcterms:created xsi:type="dcterms:W3CDTF">2019-06-20T11:23:19Z</dcterms:created>
  <dcterms:modified xsi:type="dcterms:W3CDTF">2025-02-09T11:10:44Z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