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1800307e\Documents\"/>
    </mc:Choice>
  </mc:AlternateContent>
  <bookViews>
    <workbookView xWindow="19080" yWindow="-120" windowWidth="9720" windowHeight="12420" firstSheet="3" activeTab="9"/>
  </bookViews>
  <sheets>
    <sheet name="Proposal" sheetId="1" r:id="rId1"/>
    <sheet name="Pay Increases" sheetId="12" r:id="rId2"/>
    <sheet name="NUIG" sheetId="2" r:id="rId3"/>
    <sheet name="IUA Scales" sheetId="14" r:id="rId4"/>
    <sheet name="HRB Scales" sheetId="9" r:id="rId5"/>
    <sheet name="SFI Scales" sheetId="10" r:id="rId6"/>
    <sheet name="Fees" sheetId="6" r:id="rId7"/>
    <sheet name="Funders Overhead Rate" sheetId="7" state="hidden" r:id="rId8"/>
    <sheet name="Vat Determination Guide for RAO" sheetId="11" r:id="rId9"/>
    <sheet name="PI Time Calc " sheetId="13" r:id="rId10"/>
  </sheets>
  <definedNames>
    <definedName name="_xlnm.Print_Area" localSheetId="2">NUIG!$C$1:$J$63</definedName>
    <definedName name="_xlnm.Print_Area" localSheetId="8">'Vat Determination Guide for RAO'!$A$1:$H$31</definedName>
  </definedNames>
  <calcPr calcId="162913"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A59" i="2" l="1"/>
  <c r="BQ60" i="2"/>
  <c r="BQ61" i="2"/>
  <c r="BQ62" i="2"/>
  <c r="BQ59" i="2"/>
  <c r="BQ48" i="2"/>
  <c r="BQ49" i="2"/>
  <c r="BQ50" i="2"/>
  <c r="BQ51" i="2"/>
  <c r="BQ52" i="2"/>
  <c r="BQ53" i="2"/>
  <c r="BQ54" i="2"/>
  <c r="BQ55" i="2"/>
  <c r="BQ56" i="2"/>
  <c r="BQ57" i="2"/>
  <c r="BQ58" i="2"/>
  <c r="BQ47" i="2"/>
  <c r="BQ46" i="2"/>
  <c r="BQ45" i="2"/>
  <c r="BQ44" i="2"/>
  <c r="BQ43" i="2"/>
  <c r="BQ42" i="2"/>
  <c r="BQ41" i="2"/>
  <c r="BY62" i="2"/>
  <c r="BY17" i="2"/>
  <c r="BY16" i="2"/>
  <c r="BY5" i="2"/>
  <c r="AN5" i="10"/>
  <c r="AR31" i="10"/>
  <c r="AN23" i="10"/>
  <c r="AR23" i="10"/>
  <c r="AR22" i="10"/>
  <c r="AR7" i="10"/>
  <c r="AR9" i="10"/>
  <c r="AR11" i="10"/>
  <c r="AR13" i="10"/>
  <c r="AR15" i="10"/>
  <c r="AR17" i="10"/>
  <c r="AR5" i="10"/>
  <c r="AN39" i="10"/>
  <c r="AR39" i="10"/>
  <c r="AN38" i="10"/>
  <c r="AO38" i="10"/>
  <c r="AN37" i="10"/>
  <c r="AR37" i="10"/>
  <c r="AN36" i="10"/>
  <c r="AP36" i="10"/>
  <c r="AN35" i="10"/>
  <c r="AP35" i="10"/>
  <c r="AN34" i="10"/>
  <c r="AN33" i="10"/>
  <c r="AO33" i="10"/>
  <c r="AN32" i="10"/>
  <c r="AP32" i="10"/>
  <c r="AN31" i="10"/>
  <c r="AN30" i="10"/>
  <c r="AP30" i="10"/>
  <c r="AN29" i="10"/>
  <c r="AO29" i="10"/>
  <c r="AN28" i="10"/>
  <c r="AR28" i="10"/>
  <c r="AN22" i="10"/>
  <c r="AP28" i="10"/>
  <c r="AN24" i="10"/>
  <c r="AO24" i="10"/>
  <c r="AN25" i="10"/>
  <c r="AR25" i="10"/>
  <c r="AN26" i="10"/>
  <c r="AP26" i="10"/>
  <c r="AN27" i="10"/>
  <c r="AR27" i="10"/>
  <c r="AN6" i="10"/>
  <c r="AR6" i="10"/>
  <c r="AN7" i="10"/>
  <c r="AN8" i="10"/>
  <c r="AN9" i="10"/>
  <c r="AN10" i="10"/>
  <c r="AN11" i="10"/>
  <c r="AO11" i="10"/>
  <c r="AN12" i="10"/>
  <c r="AN13" i="10"/>
  <c r="AP13" i="10"/>
  <c r="AN14" i="10"/>
  <c r="AR14" i="10"/>
  <c r="AN15" i="10"/>
  <c r="AN16" i="10"/>
  <c r="AN17" i="10"/>
  <c r="AP39" i="10"/>
  <c r="AO39" i="10"/>
  <c r="AP38" i="10"/>
  <c r="AP37" i="10"/>
  <c r="AO37" i="10"/>
  <c r="AO36" i="10"/>
  <c r="AO35" i="10"/>
  <c r="AP34" i="10"/>
  <c r="AP33" i="10"/>
  <c r="AP31" i="10"/>
  <c r="AO31" i="10"/>
  <c r="AO30" i="10"/>
  <c r="AP29" i="10"/>
  <c r="AP27" i="10"/>
  <c r="AO27" i="10"/>
  <c r="AP25" i="10"/>
  <c r="AO25" i="10"/>
  <c r="AP24" i="10"/>
  <c r="AP23" i="10"/>
  <c r="AP22" i="10"/>
  <c r="AO22" i="10"/>
  <c r="AP17" i="10"/>
  <c r="AO17" i="10"/>
  <c r="AP15" i="10"/>
  <c r="AO15" i="10"/>
  <c r="AP12" i="10"/>
  <c r="AP11" i="10"/>
  <c r="AP9" i="10"/>
  <c r="AO9" i="10"/>
  <c r="AO8" i="10"/>
  <c r="AP7" i="10"/>
  <c r="AO7" i="10"/>
  <c r="AP5" i="10"/>
  <c r="AO5" i="10"/>
  <c r="AQ5" i="10"/>
  <c r="AR16" i="10"/>
  <c r="AO16" i="10"/>
  <c r="AR12" i="10"/>
  <c r="AO12" i="10"/>
  <c r="AQ12" i="10"/>
  <c r="AP10" i="10"/>
  <c r="AR10" i="10"/>
  <c r="AR8" i="10"/>
  <c r="AP8" i="10"/>
  <c r="AQ8" i="10"/>
  <c r="AQ38" i="10"/>
  <c r="AP16" i="10"/>
  <c r="AQ30" i="10"/>
  <c r="AQ24" i="10"/>
  <c r="AQ34" i="10"/>
  <c r="AR26" i="10"/>
  <c r="AR24" i="10"/>
  <c r="AR30" i="10"/>
  <c r="AR32" i="10"/>
  <c r="AR34" i="10"/>
  <c r="AR36" i="10"/>
  <c r="AR38" i="10"/>
  <c r="AQ15" i="10"/>
  <c r="AQ22" i="10"/>
  <c r="AO23" i="10"/>
  <c r="AQ23" i="10"/>
  <c r="AQ25" i="10"/>
  <c r="AQ27" i="10"/>
  <c r="AO34" i="10"/>
  <c r="AQ39" i="10"/>
  <c r="AQ11" i="10"/>
  <c r="AO28" i="10"/>
  <c r="AQ33" i="10"/>
  <c r="AR29" i="10"/>
  <c r="AR33" i="10"/>
  <c r="AR35" i="10"/>
  <c r="AQ36" i="10"/>
  <c r="AQ37" i="10"/>
  <c r="AQ35" i="10"/>
  <c r="AO32" i="10"/>
  <c r="AQ32" i="10"/>
  <c r="AQ31" i="10"/>
  <c r="AQ28" i="10"/>
  <c r="AQ29" i="10"/>
  <c r="AO26" i="10"/>
  <c r="AQ26" i="10"/>
  <c r="AO13" i="10"/>
  <c r="AQ13" i="10"/>
  <c r="AO6" i="10"/>
  <c r="AP6" i="10"/>
  <c r="AO10" i="10"/>
  <c r="AO14" i="10"/>
  <c r="AQ14" i="10"/>
  <c r="AP14" i="10"/>
  <c r="AQ9" i="10"/>
  <c r="AQ17" i="10"/>
  <c r="AQ7" i="10"/>
  <c r="AQ10" i="10"/>
  <c r="AQ6" i="10"/>
  <c r="AQ16" i="10"/>
  <c r="H42" i="14"/>
  <c r="M42" i="14"/>
  <c r="H41" i="14"/>
  <c r="H40" i="14"/>
  <c r="M40" i="14"/>
  <c r="H39" i="14"/>
  <c r="H38" i="14"/>
  <c r="M38" i="14"/>
  <c r="H37" i="14"/>
  <c r="H36" i="14"/>
  <c r="M36" i="14"/>
  <c r="H35" i="14"/>
  <c r="H34" i="14"/>
  <c r="M34" i="14"/>
  <c r="H33" i="14"/>
  <c r="H32" i="14"/>
  <c r="M32" i="14"/>
  <c r="H31" i="14"/>
  <c r="H30" i="14"/>
  <c r="M30" i="14"/>
  <c r="H29" i="14"/>
  <c r="H28" i="14"/>
  <c r="H27" i="14"/>
  <c r="H26" i="14"/>
  <c r="H25" i="14"/>
  <c r="J25" i="14"/>
  <c r="H24" i="14"/>
  <c r="I24" i="14"/>
  <c r="H23" i="14"/>
  <c r="J23" i="14"/>
  <c r="H22" i="14"/>
  <c r="H21" i="14"/>
  <c r="J21" i="14"/>
  <c r="H20" i="14"/>
  <c r="H19" i="14"/>
  <c r="J19" i="14"/>
  <c r="H18" i="14"/>
  <c r="H17" i="14"/>
  <c r="J17" i="14"/>
  <c r="H16" i="14"/>
  <c r="H15" i="14"/>
  <c r="M15" i="14"/>
  <c r="H14" i="14"/>
  <c r="H13" i="14"/>
  <c r="M13" i="14"/>
  <c r="H12" i="14"/>
  <c r="H11" i="14"/>
  <c r="M11" i="14"/>
  <c r="H10" i="14"/>
  <c r="H9" i="14"/>
  <c r="M9" i="14"/>
  <c r="H8" i="14"/>
  <c r="I15" i="14"/>
  <c r="I11" i="14"/>
  <c r="I9" i="14"/>
  <c r="I13" i="14"/>
  <c r="M17" i="14"/>
  <c r="M24" i="14"/>
  <c r="R24" i="14"/>
  <c r="M19" i="14"/>
  <c r="O19" i="14"/>
  <c r="M21" i="14"/>
  <c r="O21" i="14"/>
  <c r="M23" i="14"/>
  <c r="O23" i="14"/>
  <c r="J9" i="14"/>
  <c r="J11" i="14"/>
  <c r="J13" i="14"/>
  <c r="K13" i="14"/>
  <c r="J15" i="14"/>
  <c r="K15" i="14"/>
  <c r="I19" i="14"/>
  <c r="K19" i="14"/>
  <c r="I21" i="14"/>
  <c r="K21" i="14"/>
  <c r="I23" i="14"/>
  <c r="K23" i="14"/>
  <c r="R11" i="14"/>
  <c r="O11" i="14"/>
  <c r="N11" i="14"/>
  <c r="M18" i="14"/>
  <c r="J18" i="14"/>
  <c r="I18" i="14"/>
  <c r="R23" i="14"/>
  <c r="R15" i="14"/>
  <c r="O15" i="14"/>
  <c r="N15" i="14"/>
  <c r="N21" i="14"/>
  <c r="M14" i="14"/>
  <c r="J14" i="14"/>
  <c r="I14" i="14"/>
  <c r="R9" i="14"/>
  <c r="O9" i="14"/>
  <c r="N9" i="14"/>
  <c r="M10" i="14"/>
  <c r="J10" i="14"/>
  <c r="I10" i="14"/>
  <c r="M20" i="14"/>
  <c r="J20" i="14"/>
  <c r="I20" i="14"/>
  <c r="M12" i="14"/>
  <c r="J12" i="14"/>
  <c r="I12" i="14"/>
  <c r="R17" i="14"/>
  <c r="O17" i="14"/>
  <c r="N17" i="14"/>
  <c r="M22" i="14"/>
  <c r="J22" i="14"/>
  <c r="I22" i="14"/>
  <c r="O24" i="14"/>
  <c r="N24" i="14"/>
  <c r="P24" i="14"/>
  <c r="R13" i="14"/>
  <c r="O13" i="14"/>
  <c r="N13" i="14"/>
  <c r="M8" i="14"/>
  <c r="J8" i="14"/>
  <c r="I8" i="14"/>
  <c r="M16" i="14"/>
  <c r="J16" i="14"/>
  <c r="I16" i="14"/>
  <c r="R19" i="14"/>
  <c r="N19" i="14"/>
  <c r="R30" i="14"/>
  <c r="O30" i="14"/>
  <c r="N30" i="14"/>
  <c r="M35" i="14"/>
  <c r="J35" i="14"/>
  <c r="I35" i="14"/>
  <c r="R38" i="14"/>
  <c r="O38" i="14"/>
  <c r="N38" i="14"/>
  <c r="M29" i="14"/>
  <c r="J29" i="14"/>
  <c r="I29" i="14"/>
  <c r="R32" i="14"/>
  <c r="O32" i="14"/>
  <c r="N32" i="14"/>
  <c r="M37" i="14"/>
  <c r="J37" i="14"/>
  <c r="I37" i="14"/>
  <c r="R40" i="14"/>
  <c r="O40" i="14"/>
  <c r="N40" i="14"/>
  <c r="J26" i="14"/>
  <c r="I26" i="14"/>
  <c r="J28" i="14"/>
  <c r="I28" i="14"/>
  <c r="M31" i="14"/>
  <c r="J31" i="14"/>
  <c r="I31" i="14"/>
  <c r="R34" i="14"/>
  <c r="O34" i="14"/>
  <c r="N34" i="14"/>
  <c r="M39" i="14"/>
  <c r="J39" i="14"/>
  <c r="I39" i="14"/>
  <c r="R42" i="14"/>
  <c r="O42" i="14"/>
  <c r="N42" i="14"/>
  <c r="I25" i="14"/>
  <c r="M26" i="14"/>
  <c r="M28" i="14"/>
  <c r="I17" i="14"/>
  <c r="K17" i="14"/>
  <c r="K25" i="14"/>
  <c r="J27" i="14"/>
  <c r="I27" i="14"/>
  <c r="M33" i="14"/>
  <c r="J33" i="14"/>
  <c r="I33" i="14"/>
  <c r="R36" i="14"/>
  <c r="O36" i="14"/>
  <c r="N36" i="14"/>
  <c r="M41" i="14"/>
  <c r="J41" i="14"/>
  <c r="I41" i="14"/>
  <c r="J24" i="14"/>
  <c r="K24" i="14"/>
  <c r="M25" i="14"/>
  <c r="M27" i="14"/>
  <c r="I30" i="14"/>
  <c r="I32" i="14"/>
  <c r="I34" i="14"/>
  <c r="I36" i="14"/>
  <c r="I38" i="14"/>
  <c r="I40" i="14"/>
  <c r="I42" i="14"/>
  <c r="J30" i="14"/>
  <c r="J32" i="14"/>
  <c r="J34" i="14"/>
  <c r="J36" i="14"/>
  <c r="J38" i="14"/>
  <c r="J40" i="14"/>
  <c r="J42" i="14"/>
  <c r="R21" i="14"/>
  <c r="K11" i="14"/>
  <c r="K42" i="14"/>
  <c r="K34" i="14"/>
  <c r="K30" i="14"/>
  <c r="K41" i="14"/>
  <c r="K33" i="14"/>
  <c r="P42" i="14"/>
  <c r="P34" i="14"/>
  <c r="K8" i="14"/>
  <c r="P17" i="14"/>
  <c r="K20" i="14"/>
  <c r="P9" i="14"/>
  <c r="N23" i="14"/>
  <c r="P23" i="14"/>
  <c r="K9" i="14"/>
  <c r="P11" i="14"/>
  <c r="K39" i="14"/>
  <c r="P40" i="14"/>
  <c r="K37" i="14"/>
  <c r="P32" i="14"/>
  <c r="K29" i="14"/>
  <c r="K35" i="14"/>
  <c r="P19" i="14"/>
  <c r="P21" i="14"/>
  <c r="K38" i="14"/>
  <c r="K40" i="14"/>
  <c r="K36" i="14"/>
  <c r="K32" i="14"/>
  <c r="P36" i="14"/>
  <c r="K27" i="14"/>
  <c r="K31" i="14"/>
  <c r="K28" i="14"/>
  <c r="K26" i="14"/>
  <c r="P38" i="14"/>
  <c r="P30" i="14"/>
  <c r="K16" i="14"/>
  <c r="P13" i="14"/>
  <c r="K22" i="14"/>
  <c r="K12" i="14"/>
  <c r="K10" i="14"/>
  <c r="K14" i="14"/>
  <c r="P15" i="14"/>
  <c r="K18" i="14"/>
  <c r="T42" i="14"/>
  <c r="S42" i="14"/>
  <c r="X42" i="14"/>
  <c r="T34" i="14"/>
  <c r="S34" i="14"/>
  <c r="X34" i="14"/>
  <c r="T36" i="14"/>
  <c r="S36" i="14"/>
  <c r="X36" i="14"/>
  <c r="T40" i="14"/>
  <c r="S40" i="14"/>
  <c r="X40" i="14"/>
  <c r="T32" i="14"/>
  <c r="S32" i="14"/>
  <c r="X32" i="14"/>
  <c r="R28" i="14"/>
  <c r="O28" i="14"/>
  <c r="N28" i="14"/>
  <c r="T38" i="14"/>
  <c r="S38" i="14"/>
  <c r="X38" i="14"/>
  <c r="T30" i="14"/>
  <c r="S30" i="14"/>
  <c r="X30" i="14"/>
  <c r="O16" i="14"/>
  <c r="N16" i="14"/>
  <c r="R16" i="14"/>
  <c r="T13" i="14"/>
  <c r="S13" i="14"/>
  <c r="X13" i="14"/>
  <c r="O22" i="14"/>
  <c r="N22" i="14"/>
  <c r="R22" i="14"/>
  <c r="O12" i="14"/>
  <c r="N12" i="14"/>
  <c r="R12" i="14"/>
  <c r="O10" i="14"/>
  <c r="N10" i="14"/>
  <c r="R10" i="14"/>
  <c r="O14" i="14"/>
  <c r="N14" i="14"/>
  <c r="R14" i="14"/>
  <c r="T15" i="14"/>
  <c r="S15" i="14"/>
  <c r="X15" i="14"/>
  <c r="O18" i="14"/>
  <c r="N18" i="14"/>
  <c r="R18" i="14"/>
  <c r="O41" i="14"/>
  <c r="N41" i="14"/>
  <c r="R41" i="14"/>
  <c r="O33" i="14"/>
  <c r="N33" i="14"/>
  <c r="R33" i="14"/>
  <c r="O26" i="14"/>
  <c r="N26" i="14"/>
  <c r="R26" i="14"/>
  <c r="O39" i="14"/>
  <c r="N39" i="14"/>
  <c r="R39" i="14"/>
  <c r="O31" i="14"/>
  <c r="N31" i="14"/>
  <c r="R31" i="14"/>
  <c r="O27" i="14"/>
  <c r="N27" i="14"/>
  <c r="R27" i="14"/>
  <c r="O37" i="14"/>
  <c r="N37" i="14"/>
  <c r="R37" i="14"/>
  <c r="O29" i="14"/>
  <c r="N29" i="14"/>
  <c r="R29" i="14"/>
  <c r="S24" i="14"/>
  <c r="X24" i="14"/>
  <c r="T24" i="14"/>
  <c r="U24" i="14"/>
  <c r="T9" i="14"/>
  <c r="S9" i="14"/>
  <c r="X9" i="14"/>
  <c r="O25" i="14"/>
  <c r="N25" i="14"/>
  <c r="R25" i="14"/>
  <c r="O35" i="14"/>
  <c r="N35" i="14"/>
  <c r="R35" i="14"/>
  <c r="T19" i="14"/>
  <c r="S19" i="14"/>
  <c r="X19" i="14"/>
  <c r="O8" i="14"/>
  <c r="N8" i="14"/>
  <c r="R8" i="14"/>
  <c r="T17" i="14"/>
  <c r="S17" i="14"/>
  <c r="X17" i="14"/>
  <c r="O20" i="14"/>
  <c r="N20" i="14"/>
  <c r="R20" i="14"/>
  <c r="T21" i="14"/>
  <c r="S21" i="14"/>
  <c r="X21" i="14"/>
  <c r="T23" i="14"/>
  <c r="S23" i="14"/>
  <c r="X23" i="14"/>
  <c r="T11" i="14"/>
  <c r="S11" i="14"/>
  <c r="X11" i="14"/>
  <c r="P18" i="14"/>
  <c r="P14" i="14"/>
  <c r="U23" i="14"/>
  <c r="P10" i="14"/>
  <c r="P20" i="14"/>
  <c r="U17" i="14"/>
  <c r="U9" i="14"/>
  <c r="P37" i="14"/>
  <c r="P26" i="14"/>
  <c r="U13" i="14"/>
  <c r="P8" i="14"/>
  <c r="P35" i="14"/>
  <c r="P27" i="14"/>
  <c r="P39" i="14"/>
  <c r="P41" i="14"/>
  <c r="P12" i="14"/>
  <c r="P16" i="14"/>
  <c r="U38" i="14"/>
  <c r="P28" i="14"/>
  <c r="U32" i="14"/>
  <c r="U36" i="14"/>
  <c r="U42" i="14"/>
  <c r="U11" i="14"/>
  <c r="U21" i="14"/>
  <c r="U19" i="14"/>
  <c r="P25" i="14"/>
  <c r="P29" i="14"/>
  <c r="P31" i="14"/>
  <c r="P33" i="14"/>
  <c r="U15" i="14"/>
  <c r="P22" i="14"/>
  <c r="U30" i="14"/>
  <c r="U40" i="14"/>
  <c r="U34" i="14"/>
  <c r="AD9" i="14"/>
  <c r="Z9" i="14"/>
  <c r="Y9" i="14"/>
  <c r="Y23" i="14"/>
  <c r="AD23" i="14"/>
  <c r="Z23" i="14"/>
  <c r="AA23" i="14"/>
  <c r="X20" i="14"/>
  <c r="T20" i="14"/>
  <c r="S20" i="14"/>
  <c r="X8" i="14"/>
  <c r="T8" i="14"/>
  <c r="S8" i="14"/>
  <c r="X35" i="14"/>
  <c r="T35" i="14"/>
  <c r="S35" i="14"/>
  <c r="X29" i="14"/>
  <c r="T29" i="14"/>
  <c r="S29" i="14"/>
  <c r="T27" i="14"/>
  <c r="S27" i="14"/>
  <c r="X27" i="14"/>
  <c r="X39" i="14"/>
  <c r="T39" i="14"/>
  <c r="S39" i="14"/>
  <c r="X33" i="14"/>
  <c r="T33" i="14"/>
  <c r="S33" i="14"/>
  <c r="X18" i="14"/>
  <c r="T18" i="14"/>
  <c r="S18" i="14"/>
  <c r="X14" i="14"/>
  <c r="T14" i="14"/>
  <c r="S14" i="14"/>
  <c r="X12" i="14"/>
  <c r="T12" i="14"/>
  <c r="S12" i="14"/>
  <c r="AD13" i="14"/>
  <c r="Z13" i="14"/>
  <c r="Y13" i="14"/>
  <c r="AD30" i="14"/>
  <c r="Z30" i="14"/>
  <c r="Y30" i="14"/>
  <c r="AD40" i="14"/>
  <c r="Z40" i="14"/>
  <c r="Y40" i="14"/>
  <c r="AD34" i="14"/>
  <c r="Z34" i="14"/>
  <c r="Y34" i="14"/>
  <c r="T28" i="14"/>
  <c r="S28" i="14"/>
  <c r="X28" i="14"/>
  <c r="AD11" i="14"/>
  <c r="Z11" i="14"/>
  <c r="Y11" i="14"/>
  <c r="AD21" i="14"/>
  <c r="Z21" i="14"/>
  <c r="Y21" i="14"/>
  <c r="AD17" i="14"/>
  <c r="Z17" i="14"/>
  <c r="Y17" i="14"/>
  <c r="AD19" i="14"/>
  <c r="Z19" i="14"/>
  <c r="Y19" i="14"/>
  <c r="T25" i="14"/>
  <c r="X25" i="14"/>
  <c r="S25" i="14"/>
  <c r="U25" i="14"/>
  <c r="X37" i="14"/>
  <c r="T37" i="14"/>
  <c r="S37" i="14"/>
  <c r="X31" i="14"/>
  <c r="T31" i="14"/>
  <c r="S31" i="14"/>
  <c r="T26" i="14"/>
  <c r="S26" i="14"/>
  <c r="X26" i="14"/>
  <c r="X41" i="14"/>
  <c r="T41" i="14"/>
  <c r="S41" i="14"/>
  <c r="AD15" i="14"/>
  <c r="Z15" i="14"/>
  <c r="Y15" i="14"/>
  <c r="X10" i="14"/>
  <c r="T10" i="14"/>
  <c r="S10" i="14"/>
  <c r="X22" i="14"/>
  <c r="T22" i="14"/>
  <c r="S22" i="14"/>
  <c r="X16" i="14"/>
  <c r="T16" i="14"/>
  <c r="S16" i="14"/>
  <c r="AD38" i="14"/>
  <c r="Z38" i="14"/>
  <c r="Y38" i="14"/>
  <c r="AD32" i="14"/>
  <c r="Z32" i="14"/>
  <c r="Y32" i="14"/>
  <c r="AD36" i="14"/>
  <c r="Z36" i="14"/>
  <c r="Y36" i="14"/>
  <c r="AD42" i="14"/>
  <c r="Z42" i="14"/>
  <c r="Y42" i="14"/>
  <c r="Z24" i="14"/>
  <c r="AD24" i="14"/>
  <c r="Y24" i="14"/>
  <c r="AA24" i="14"/>
  <c r="U28" i="14"/>
  <c r="AA40" i="14"/>
  <c r="AA13" i="14"/>
  <c r="U14" i="14"/>
  <c r="U33" i="14"/>
  <c r="U35" i="14"/>
  <c r="U20" i="14"/>
  <c r="U26" i="14"/>
  <c r="U31" i="14"/>
  <c r="U37" i="14"/>
  <c r="AA17" i="14"/>
  <c r="AA11" i="14"/>
  <c r="AA42" i="14"/>
  <c r="AA36" i="14"/>
  <c r="AA32" i="14"/>
  <c r="AA38" i="14"/>
  <c r="U16" i="14"/>
  <c r="U22" i="14"/>
  <c r="U10" i="14"/>
  <c r="AA15" i="14"/>
  <c r="U41" i="14"/>
  <c r="AA19" i="14"/>
  <c r="AA21" i="14"/>
  <c r="AA34" i="14"/>
  <c r="AA30" i="14"/>
  <c r="U12" i="14"/>
  <c r="U18" i="14"/>
  <c r="U39" i="14"/>
  <c r="U27" i="14"/>
  <c r="U29" i="14"/>
  <c r="U8" i="14"/>
  <c r="AA9" i="14"/>
  <c r="Z25" i="14"/>
  <c r="Y25" i="14"/>
  <c r="AD25" i="14"/>
  <c r="Z8" i="14"/>
  <c r="Y8" i="14"/>
  <c r="AD8" i="14"/>
  <c r="AF23" i="14"/>
  <c r="AE23" i="14"/>
  <c r="AJ19" i="14"/>
  <c r="AF42" i="14"/>
  <c r="AE42" i="14"/>
  <c r="AJ42" i="14"/>
  <c r="AF32" i="14"/>
  <c r="AE32" i="14"/>
  <c r="AJ32" i="14"/>
  <c r="Z16" i="14"/>
  <c r="Y16" i="14"/>
  <c r="AD16" i="14"/>
  <c r="Z10" i="14"/>
  <c r="Y10" i="14"/>
  <c r="AD10" i="14"/>
  <c r="Z41" i="14"/>
  <c r="Y41" i="14"/>
  <c r="AD41" i="14"/>
  <c r="Z31" i="14"/>
  <c r="Y31" i="14"/>
  <c r="AD31" i="14"/>
  <c r="AF17" i="14"/>
  <c r="AE17" i="14"/>
  <c r="AJ13" i="14"/>
  <c r="AF11" i="14"/>
  <c r="AE11" i="14"/>
  <c r="AF34" i="14"/>
  <c r="AE34" i="14"/>
  <c r="AJ34" i="14"/>
  <c r="AF30" i="14"/>
  <c r="AE30" i="14"/>
  <c r="AJ30" i="14"/>
  <c r="Z12" i="14"/>
  <c r="Y12" i="14"/>
  <c r="AD12" i="14"/>
  <c r="Z18" i="14"/>
  <c r="Y18" i="14"/>
  <c r="AD18" i="14"/>
  <c r="Z39" i="14"/>
  <c r="Y39" i="14"/>
  <c r="AD39" i="14"/>
  <c r="Z29" i="14"/>
  <c r="Y29" i="14"/>
  <c r="AD29" i="14"/>
  <c r="Z27" i="14"/>
  <c r="Y27" i="14"/>
  <c r="AD27" i="14"/>
  <c r="Z26" i="14"/>
  <c r="AD26" i="14"/>
  <c r="Y26" i="14"/>
  <c r="AA26" i="14"/>
  <c r="AD28" i="14"/>
  <c r="Z28" i="14"/>
  <c r="Y28" i="14"/>
  <c r="AF24" i="14"/>
  <c r="AE24" i="14"/>
  <c r="AJ20" i="14"/>
  <c r="AF9" i="14"/>
  <c r="AE9" i="14"/>
  <c r="AF36" i="14"/>
  <c r="AE36" i="14"/>
  <c r="AJ36" i="14"/>
  <c r="AF38" i="14"/>
  <c r="AE38" i="14"/>
  <c r="AJ38" i="14"/>
  <c r="Z22" i="14"/>
  <c r="Y22" i="14"/>
  <c r="AD22" i="14"/>
  <c r="AF15" i="14"/>
  <c r="AE15" i="14"/>
  <c r="AJ11" i="14"/>
  <c r="Z37" i="14"/>
  <c r="Y37" i="14"/>
  <c r="AD37" i="14"/>
  <c r="AF19" i="14"/>
  <c r="AE19" i="14"/>
  <c r="AJ15" i="14"/>
  <c r="AF21" i="14"/>
  <c r="AE21" i="14"/>
  <c r="AJ17" i="14"/>
  <c r="AF40" i="14"/>
  <c r="AE40" i="14"/>
  <c r="AJ40" i="14"/>
  <c r="AF13" i="14"/>
  <c r="AE13" i="14"/>
  <c r="AJ9" i="14"/>
  <c r="Z14" i="14"/>
  <c r="Y14" i="14"/>
  <c r="AD14" i="14"/>
  <c r="Z33" i="14"/>
  <c r="Y33" i="14"/>
  <c r="AD33" i="14"/>
  <c r="Z35" i="14"/>
  <c r="Y35" i="14"/>
  <c r="AD35" i="14"/>
  <c r="Z20" i="14"/>
  <c r="Y20" i="14"/>
  <c r="AD20" i="14"/>
  <c r="AA10" i="14"/>
  <c r="AA12" i="14"/>
  <c r="AA33" i="14"/>
  <c r="AA37" i="14"/>
  <c r="AA22" i="14"/>
  <c r="AG36" i="14"/>
  <c r="AG9" i="14"/>
  <c r="AG24" i="14"/>
  <c r="AA39" i="14"/>
  <c r="AA18" i="14"/>
  <c r="AG30" i="14"/>
  <c r="AG17" i="14"/>
  <c r="AA41" i="14"/>
  <c r="AA8" i="14"/>
  <c r="AA25" i="14"/>
  <c r="AA35" i="14"/>
  <c r="AA14" i="14"/>
  <c r="AG40" i="14"/>
  <c r="AG19" i="14"/>
  <c r="AA27" i="14"/>
  <c r="AA29" i="14"/>
  <c r="AG34" i="14"/>
  <c r="AG11" i="14"/>
  <c r="AA16" i="14"/>
  <c r="AG42" i="14"/>
  <c r="AA20" i="14"/>
  <c r="AG13" i="14"/>
  <c r="AG21" i="14"/>
  <c r="AG15" i="14"/>
  <c r="AG38" i="14"/>
  <c r="AA28" i="14"/>
  <c r="AA31" i="14"/>
  <c r="AG32" i="14"/>
  <c r="AG23" i="14"/>
  <c r="AP34" i="14"/>
  <c r="AU34" i="14"/>
  <c r="AL34" i="14"/>
  <c r="AK34" i="14"/>
  <c r="AP13" i="14"/>
  <c r="AU13" i="14"/>
  <c r="AL13" i="14"/>
  <c r="AK13" i="14"/>
  <c r="AJ41" i="14"/>
  <c r="AF41" i="14"/>
  <c r="AE41" i="14"/>
  <c r="AJ12" i="14"/>
  <c r="AF16" i="14"/>
  <c r="AE16" i="14"/>
  <c r="AP42" i="14"/>
  <c r="AU42" i="14"/>
  <c r="AL42" i="14"/>
  <c r="AK42" i="14"/>
  <c r="AF8" i="14"/>
  <c r="AE8" i="14"/>
  <c r="AJ39" i="14"/>
  <c r="AF39" i="14"/>
  <c r="AE39" i="14"/>
  <c r="AJ35" i="14"/>
  <c r="AF35" i="14"/>
  <c r="AE35" i="14"/>
  <c r="AJ10" i="14"/>
  <c r="AF14" i="14"/>
  <c r="AE14" i="14"/>
  <c r="AP40" i="14"/>
  <c r="AU40" i="14"/>
  <c r="AL40" i="14"/>
  <c r="AK40" i="14"/>
  <c r="AP15" i="14"/>
  <c r="AU15" i="14"/>
  <c r="AL15" i="14"/>
  <c r="AK15" i="14"/>
  <c r="AP11" i="14"/>
  <c r="AU11" i="14"/>
  <c r="AL11" i="14"/>
  <c r="AK11" i="14"/>
  <c r="AP38" i="14"/>
  <c r="AU38" i="14"/>
  <c r="AL38" i="14"/>
  <c r="AK38" i="14"/>
  <c r="AF27" i="14"/>
  <c r="AE27" i="14"/>
  <c r="AJ27" i="14"/>
  <c r="AJ8" i="14"/>
  <c r="AP8" i="14"/>
  <c r="AU8" i="14"/>
  <c r="AF12" i="14"/>
  <c r="AE12" i="14"/>
  <c r="AF28" i="14"/>
  <c r="AE28" i="14"/>
  <c r="AJ28" i="14"/>
  <c r="AJ31" i="14"/>
  <c r="AF31" i="14"/>
  <c r="AE31" i="14"/>
  <c r="AP32" i="14"/>
  <c r="AU32" i="14"/>
  <c r="AL32" i="14"/>
  <c r="AK32" i="14"/>
  <c r="AP19" i="14"/>
  <c r="AU19" i="14"/>
  <c r="AL19" i="14"/>
  <c r="AK19" i="14"/>
  <c r="AJ29" i="14"/>
  <c r="AF29" i="14"/>
  <c r="AE29" i="14"/>
  <c r="AJ14" i="14"/>
  <c r="AF18" i="14"/>
  <c r="AE18" i="14"/>
  <c r="AP30" i="14"/>
  <c r="AU30" i="14"/>
  <c r="AL30" i="14"/>
  <c r="AK30" i="14"/>
  <c r="AF10" i="14"/>
  <c r="AE10" i="14"/>
  <c r="AF25" i="14"/>
  <c r="AE25" i="14"/>
  <c r="AJ25" i="14"/>
  <c r="AJ16" i="14"/>
  <c r="AF20" i="14"/>
  <c r="AE20" i="14"/>
  <c r="AJ33" i="14"/>
  <c r="AF33" i="14"/>
  <c r="AE33" i="14"/>
  <c r="AP9" i="14"/>
  <c r="AU9" i="14"/>
  <c r="AL9" i="14"/>
  <c r="AK9" i="14"/>
  <c r="AP17" i="14"/>
  <c r="AU17" i="14"/>
  <c r="AL17" i="14"/>
  <c r="AK17" i="14"/>
  <c r="AJ37" i="14"/>
  <c r="AF37" i="14"/>
  <c r="AE37" i="14"/>
  <c r="AJ18" i="14"/>
  <c r="AF22" i="14"/>
  <c r="AE22" i="14"/>
  <c r="AP36" i="14"/>
  <c r="AU36" i="14"/>
  <c r="AL36" i="14"/>
  <c r="AK36" i="14"/>
  <c r="AL20" i="14"/>
  <c r="AK20" i="14"/>
  <c r="AP20" i="14"/>
  <c r="AU20" i="14"/>
  <c r="AF26" i="14"/>
  <c r="AE26" i="14"/>
  <c r="AJ26" i="14"/>
  <c r="AG26" i="14"/>
  <c r="AG25" i="14"/>
  <c r="AG31" i="14"/>
  <c r="AG12" i="14"/>
  <c r="AG27" i="14"/>
  <c r="AG14" i="14"/>
  <c r="AM42" i="14"/>
  <c r="AG41" i="14"/>
  <c r="AM13" i="14"/>
  <c r="AM34" i="14"/>
  <c r="AG22" i="14"/>
  <c r="AG33" i="14"/>
  <c r="AM20" i="14"/>
  <c r="AM36" i="14"/>
  <c r="AG37" i="14"/>
  <c r="AM17" i="14"/>
  <c r="AM9" i="14"/>
  <c r="AG20" i="14"/>
  <c r="AM30" i="14"/>
  <c r="AG29" i="14"/>
  <c r="AM19" i="14"/>
  <c r="AM32" i="14"/>
  <c r="AM38" i="14"/>
  <c r="AM11" i="14"/>
  <c r="AM15" i="14"/>
  <c r="AM40" i="14"/>
  <c r="AG35" i="14"/>
  <c r="AG8" i="14"/>
  <c r="AG16" i="14"/>
  <c r="AZ20" i="14"/>
  <c r="AV20" i="14"/>
  <c r="AW20" i="14"/>
  <c r="AG10" i="14"/>
  <c r="AG18" i="14"/>
  <c r="AZ8" i="14"/>
  <c r="AV8" i="14"/>
  <c r="AW8" i="14"/>
  <c r="AZ38" i="14"/>
  <c r="AV38" i="14"/>
  <c r="AW38" i="14"/>
  <c r="AW11" i="14"/>
  <c r="AZ11" i="14"/>
  <c r="AV11" i="14"/>
  <c r="AX11" i="14"/>
  <c r="AV15" i="14"/>
  <c r="AZ15" i="14"/>
  <c r="AW15" i="14"/>
  <c r="AX15" i="14"/>
  <c r="AW42" i="14"/>
  <c r="AZ42" i="14"/>
  <c r="AV42" i="14"/>
  <c r="AX42" i="14"/>
  <c r="AZ13" i="14"/>
  <c r="AV13" i="14"/>
  <c r="AW13" i="14"/>
  <c r="AZ34" i="14"/>
  <c r="AW34" i="14"/>
  <c r="AV34" i="14"/>
  <c r="AZ36" i="14"/>
  <c r="AV36" i="14"/>
  <c r="AW36" i="14"/>
  <c r="AZ17" i="14"/>
  <c r="AW17" i="14"/>
  <c r="AV17" i="14"/>
  <c r="AZ9" i="14"/>
  <c r="AV9" i="14"/>
  <c r="AW9" i="14"/>
  <c r="AZ30" i="14"/>
  <c r="AV30" i="14"/>
  <c r="AW30" i="14"/>
  <c r="AZ19" i="14"/>
  <c r="AW19" i="14"/>
  <c r="AV19" i="14"/>
  <c r="AZ32" i="14"/>
  <c r="AV32" i="14"/>
  <c r="AW32" i="14"/>
  <c r="AG28" i="14"/>
  <c r="AZ40" i="14"/>
  <c r="AV40" i="14"/>
  <c r="AW40" i="14"/>
  <c r="AG39" i="14"/>
  <c r="AL25" i="14"/>
  <c r="AK25" i="14"/>
  <c r="AP25" i="14"/>
  <c r="AU25" i="14"/>
  <c r="AR19" i="14"/>
  <c r="AQ19" i="14"/>
  <c r="AL26" i="14"/>
  <c r="AK26" i="14"/>
  <c r="AP26" i="14"/>
  <c r="AU26" i="14"/>
  <c r="AL18" i="14"/>
  <c r="AK18" i="14"/>
  <c r="AP18" i="14"/>
  <c r="AU18" i="14"/>
  <c r="AL31" i="14"/>
  <c r="AK31" i="14"/>
  <c r="AP31" i="14"/>
  <c r="AU31" i="14"/>
  <c r="AL8" i="14"/>
  <c r="AK8" i="14"/>
  <c r="AR17" i="14"/>
  <c r="AQ17" i="14"/>
  <c r="AP28" i="14"/>
  <c r="AU28" i="14"/>
  <c r="AL28" i="14"/>
  <c r="AK28" i="14"/>
  <c r="AL27" i="14"/>
  <c r="AK27" i="14"/>
  <c r="AP27" i="14"/>
  <c r="AU27" i="14"/>
  <c r="AR38" i="14"/>
  <c r="AQ38" i="14"/>
  <c r="AR13" i="14"/>
  <c r="AQ13" i="14"/>
  <c r="AL12" i="14"/>
  <c r="AK12" i="14"/>
  <c r="AP12" i="14"/>
  <c r="AU12" i="14"/>
  <c r="AL33" i="14"/>
  <c r="AK33" i="14"/>
  <c r="AP33" i="14"/>
  <c r="AU33" i="14"/>
  <c r="AR30" i="14"/>
  <c r="AQ30" i="14"/>
  <c r="AL29" i="14"/>
  <c r="AK29" i="14"/>
  <c r="AP29" i="14"/>
  <c r="AU29" i="14"/>
  <c r="AR20" i="14"/>
  <c r="AQ20" i="14"/>
  <c r="AR15" i="14"/>
  <c r="AQ15" i="14"/>
  <c r="AL35" i="14"/>
  <c r="AK35" i="14"/>
  <c r="AP35" i="14"/>
  <c r="AU35" i="14"/>
  <c r="AR36" i="14"/>
  <c r="AQ36" i="14"/>
  <c r="AL37" i="14"/>
  <c r="AK37" i="14"/>
  <c r="AP37" i="14"/>
  <c r="AU37" i="14"/>
  <c r="AR32" i="14"/>
  <c r="AQ32" i="14"/>
  <c r="AL10" i="14"/>
  <c r="AK10" i="14"/>
  <c r="AP10" i="14"/>
  <c r="AU10" i="14"/>
  <c r="AL39" i="14"/>
  <c r="AK39" i="14"/>
  <c r="AP39" i="14"/>
  <c r="AU39" i="14"/>
  <c r="AR42" i="14"/>
  <c r="AQ42" i="14"/>
  <c r="AL41" i="14"/>
  <c r="AK41" i="14"/>
  <c r="AP41" i="14"/>
  <c r="AU41" i="14"/>
  <c r="AR40" i="14"/>
  <c r="AQ40" i="14"/>
  <c r="AR9" i="14"/>
  <c r="AQ9" i="14"/>
  <c r="AL16" i="14"/>
  <c r="AK16" i="14"/>
  <c r="AP16" i="14"/>
  <c r="AU16" i="14"/>
  <c r="AL14" i="14"/>
  <c r="AK14" i="14"/>
  <c r="AP14" i="14"/>
  <c r="AU14" i="14"/>
  <c r="AR11" i="14"/>
  <c r="AQ11" i="14"/>
  <c r="AR34" i="14"/>
  <c r="AQ34" i="14"/>
  <c r="AM10" i="14"/>
  <c r="AM12" i="14"/>
  <c r="AM27" i="14"/>
  <c r="AM28" i="14"/>
  <c r="AM18" i="14"/>
  <c r="AM26" i="14"/>
  <c r="AM25" i="14"/>
  <c r="AX40" i="14"/>
  <c r="AX32" i="14"/>
  <c r="AM14" i="14"/>
  <c r="AM16" i="14"/>
  <c r="AS9" i="14"/>
  <c r="AM41" i="14"/>
  <c r="AS42" i="14"/>
  <c r="AM39" i="14"/>
  <c r="AS32" i="14"/>
  <c r="AM37" i="14"/>
  <c r="AS15" i="14"/>
  <c r="AS11" i="14"/>
  <c r="AM29" i="14"/>
  <c r="AS30" i="14"/>
  <c r="AS38" i="14"/>
  <c r="AS17" i="14"/>
  <c r="AM8" i="14"/>
  <c r="AM31" i="14"/>
  <c r="AS19" i="14"/>
  <c r="AX9" i="14"/>
  <c r="AX17" i="14"/>
  <c r="AX36" i="14"/>
  <c r="AX13" i="14"/>
  <c r="AX8" i="14"/>
  <c r="AW39" i="14"/>
  <c r="AZ39" i="14"/>
  <c r="AV39" i="14"/>
  <c r="AZ37" i="14"/>
  <c r="AV37" i="14"/>
  <c r="AW37" i="14"/>
  <c r="AV29" i="14"/>
  <c r="AZ29" i="14"/>
  <c r="AW29" i="14"/>
  <c r="AZ27" i="14"/>
  <c r="AW27" i="14"/>
  <c r="AV27" i="14"/>
  <c r="AZ28" i="14"/>
  <c r="AV28" i="14"/>
  <c r="AW28" i="14"/>
  <c r="AW31" i="14"/>
  <c r="AZ31" i="14"/>
  <c r="AV31" i="14"/>
  <c r="AX31" i="14"/>
  <c r="AZ18" i="14"/>
  <c r="AV18" i="14"/>
  <c r="AW18" i="14"/>
  <c r="AV25" i="14"/>
  <c r="AW25" i="14"/>
  <c r="AZ25" i="14"/>
  <c r="BA32" i="14"/>
  <c r="BB32" i="14"/>
  <c r="BA30" i="14"/>
  <c r="BB30" i="14"/>
  <c r="BA17" i="14"/>
  <c r="BB17" i="14"/>
  <c r="BA34" i="14"/>
  <c r="BB34" i="14"/>
  <c r="BA42" i="14"/>
  <c r="BB42" i="14"/>
  <c r="BB11" i="14"/>
  <c r="BA11" i="14"/>
  <c r="BA38" i="14"/>
  <c r="BB38" i="14"/>
  <c r="BB8" i="14"/>
  <c r="BA8" i="14"/>
  <c r="AV14" i="14"/>
  <c r="AZ14" i="14"/>
  <c r="AW14" i="14"/>
  <c r="AX14" i="14"/>
  <c r="AW16" i="14"/>
  <c r="AZ16" i="14"/>
  <c r="AV16" i="14"/>
  <c r="AX16" i="14"/>
  <c r="AS34" i="14"/>
  <c r="AS40" i="14"/>
  <c r="AV41" i="14"/>
  <c r="AZ41" i="14"/>
  <c r="AW41" i="14"/>
  <c r="AZ10" i="14"/>
  <c r="AV10" i="14"/>
  <c r="AW10" i="14"/>
  <c r="AS36" i="14"/>
  <c r="AZ35" i="14"/>
  <c r="AW35" i="14"/>
  <c r="AV35" i="14"/>
  <c r="AM35" i="14"/>
  <c r="AS20" i="14"/>
  <c r="AZ33" i="14"/>
  <c r="AW33" i="14"/>
  <c r="AV33" i="14"/>
  <c r="AM33" i="14"/>
  <c r="AZ12" i="14"/>
  <c r="AV12" i="14"/>
  <c r="AW12" i="14"/>
  <c r="AS13" i="14"/>
  <c r="AZ26" i="14"/>
  <c r="AW26" i="14"/>
  <c r="AV26" i="14"/>
  <c r="BA40" i="14"/>
  <c r="BB40" i="14"/>
  <c r="AX19" i="14"/>
  <c r="BA19" i="14"/>
  <c r="BB19" i="14"/>
  <c r="AX30" i="14"/>
  <c r="BB9" i="14"/>
  <c r="BA9" i="14"/>
  <c r="BA36" i="14"/>
  <c r="BB36" i="14"/>
  <c r="AX34" i="14"/>
  <c r="BA13" i="14"/>
  <c r="BB13" i="14"/>
  <c r="BA15" i="14"/>
  <c r="BB15" i="14"/>
  <c r="AX38" i="14"/>
  <c r="AX20" i="14"/>
  <c r="BA20" i="14"/>
  <c r="BB20" i="14"/>
  <c r="AR16" i="14"/>
  <c r="AQ16" i="14"/>
  <c r="AR29" i="14"/>
  <c r="AQ29" i="14"/>
  <c r="AR25" i="14"/>
  <c r="AQ25" i="14"/>
  <c r="AR33" i="14"/>
  <c r="AQ33" i="14"/>
  <c r="AR12" i="14"/>
  <c r="AQ12" i="14"/>
  <c r="AR31" i="14"/>
  <c r="AQ31" i="14"/>
  <c r="AR27" i="14"/>
  <c r="AQ27" i="14"/>
  <c r="AR28" i="14"/>
  <c r="AQ28" i="14"/>
  <c r="AR10" i="14"/>
  <c r="AQ10" i="14"/>
  <c r="AR26" i="14"/>
  <c r="AQ26" i="14"/>
  <c r="AR35" i="14"/>
  <c r="AQ35" i="14"/>
  <c r="AR41" i="14"/>
  <c r="AQ41" i="14"/>
  <c r="AR8" i="14"/>
  <c r="AQ8" i="14"/>
  <c r="AR14" i="14"/>
  <c r="AQ14" i="14"/>
  <c r="AR39" i="14"/>
  <c r="AQ39" i="14"/>
  <c r="AR37" i="14"/>
  <c r="AQ37" i="14"/>
  <c r="AR18" i="14"/>
  <c r="AQ18" i="14"/>
  <c r="AS31" i="14"/>
  <c r="AS12" i="14"/>
  <c r="AS16" i="14"/>
  <c r="BC15" i="14"/>
  <c r="AS27" i="14"/>
  <c r="BC36" i="14"/>
  <c r="AS18" i="14"/>
  <c r="AS37" i="14"/>
  <c r="AS14" i="14"/>
  <c r="BC19" i="14"/>
  <c r="AX33" i="14"/>
  <c r="AX10" i="14"/>
  <c r="BC8" i="14"/>
  <c r="BC38" i="14"/>
  <c r="BC42" i="14"/>
  <c r="BC34" i="14"/>
  <c r="BC17" i="14"/>
  <c r="BC32" i="14"/>
  <c r="AX28" i="14"/>
  <c r="AX27" i="14"/>
  <c r="AS26" i="14"/>
  <c r="AS35" i="14"/>
  <c r="AS28" i="14"/>
  <c r="AS29" i="14"/>
  <c r="BC40" i="14"/>
  <c r="AX12" i="14"/>
  <c r="AX35" i="14"/>
  <c r="BC11" i="14"/>
  <c r="BC30" i="14"/>
  <c r="BA12" i="14"/>
  <c r="BB12" i="14"/>
  <c r="BA33" i="14"/>
  <c r="BB33" i="14"/>
  <c r="BB35" i="14"/>
  <c r="BA35" i="14"/>
  <c r="BA10" i="14"/>
  <c r="BB10" i="14"/>
  <c r="BB41" i="14"/>
  <c r="BA41" i="14"/>
  <c r="BA16" i="14"/>
  <c r="BB16" i="14"/>
  <c r="BA18" i="14"/>
  <c r="BB18" i="14"/>
  <c r="BA27" i="14"/>
  <c r="BB27" i="14"/>
  <c r="BB29" i="14"/>
  <c r="BA29" i="14"/>
  <c r="BB37" i="14"/>
  <c r="BA37" i="14"/>
  <c r="BB39" i="14"/>
  <c r="BA39" i="14"/>
  <c r="AS39" i="14"/>
  <c r="AS8" i="14"/>
  <c r="AS41" i="14"/>
  <c r="AS10" i="14"/>
  <c r="AS33" i="14"/>
  <c r="AS25" i="14"/>
  <c r="BC20" i="14"/>
  <c r="BC13" i="14"/>
  <c r="BC9" i="14"/>
  <c r="AX26" i="14"/>
  <c r="BA26" i="14"/>
  <c r="BB26" i="14"/>
  <c r="AX41" i="14"/>
  <c r="BA14" i="14"/>
  <c r="BB14" i="14"/>
  <c r="BB25" i="14"/>
  <c r="BA25" i="14"/>
  <c r="AX25" i="14"/>
  <c r="AX18" i="14"/>
  <c r="BB31" i="14"/>
  <c r="BA31" i="14"/>
  <c r="BA28" i="14"/>
  <c r="BB28" i="14"/>
  <c r="AX29" i="14"/>
  <c r="AX37" i="14"/>
  <c r="AX39" i="14"/>
  <c r="BC27" i="14"/>
  <c r="BC10" i="14"/>
  <c r="BC35" i="14"/>
  <c r="BC12" i="14"/>
  <c r="BC37" i="14"/>
  <c r="BC29" i="14"/>
  <c r="BC25" i="14"/>
  <c r="BC14" i="14"/>
  <c r="BC16" i="14"/>
  <c r="BC41" i="14"/>
  <c r="BC33" i="14"/>
  <c r="BC28" i="14"/>
  <c r="BC31" i="14"/>
  <c r="BC26" i="14"/>
  <c r="BC39" i="14"/>
  <c r="BC18" i="14"/>
  <c r="AT39" i="10"/>
  <c r="AS39" i="10"/>
  <c r="AU39" i="10"/>
  <c r="AT38" i="10"/>
  <c r="AS38" i="10"/>
  <c r="AT37" i="10"/>
  <c r="AS37" i="10"/>
  <c r="AT36" i="10"/>
  <c r="AS36" i="10"/>
  <c r="AT35" i="10"/>
  <c r="AS35" i="10"/>
  <c r="AU35" i="10"/>
  <c r="AT34" i="10"/>
  <c r="AS34" i="10"/>
  <c r="AU34" i="10"/>
  <c r="AT33" i="10"/>
  <c r="AS33" i="10"/>
  <c r="AT32" i="10"/>
  <c r="AS32" i="10"/>
  <c r="AT31" i="10"/>
  <c r="AS31" i="10"/>
  <c r="AU31" i="10"/>
  <c r="AT30" i="10"/>
  <c r="AS30" i="10"/>
  <c r="AT29" i="10"/>
  <c r="AS29" i="10"/>
  <c r="AT28" i="10"/>
  <c r="AS28" i="10"/>
  <c r="AT27" i="10"/>
  <c r="AS27" i="10"/>
  <c r="AU27" i="10"/>
  <c r="AT26" i="10"/>
  <c r="AS26" i="10"/>
  <c r="AU26" i="10"/>
  <c r="AT25" i="10"/>
  <c r="AS25" i="10"/>
  <c r="AT24" i="10"/>
  <c r="AS24" i="10"/>
  <c r="AT23" i="10"/>
  <c r="AS23" i="10"/>
  <c r="AT22" i="10"/>
  <c r="AS22" i="10"/>
  <c r="AU22" i="10"/>
  <c r="AT17" i="10"/>
  <c r="AS17" i="10"/>
  <c r="AT16" i="10"/>
  <c r="AS16" i="10"/>
  <c r="AT15" i="10"/>
  <c r="AS15" i="10"/>
  <c r="AT14" i="10"/>
  <c r="AS14" i="10"/>
  <c r="AT13" i="10"/>
  <c r="AS13" i="10"/>
  <c r="AT12" i="10"/>
  <c r="AS12" i="10"/>
  <c r="AT11" i="10"/>
  <c r="AS11" i="10"/>
  <c r="AU11" i="10"/>
  <c r="AT10" i="10"/>
  <c r="AS10" i="10"/>
  <c r="AT9" i="10"/>
  <c r="AS9" i="10"/>
  <c r="AT8" i="10"/>
  <c r="AS8" i="10"/>
  <c r="AT7" i="10"/>
  <c r="AS7" i="10"/>
  <c r="AT6" i="10"/>
  <c r="AS6" i="10"/>
  <c r="AT5" i="10"/>
  <c r="AS5" i="10"/>
  <c r="AL5" i="10"/>
  <c r="AL39" i="10"/>
  <c r="AK39" i="10"/>
  <c r="AL38" i="10"/>
  <c r="AK38" i="10"/>
  <c r="AM38" i="10"/>
  <c r="AL37" i="10"/>
  <c r="AK37" i="10"/>
  <c r="AM37" i="10"/>
  <c r="AL36" i="10"/>
  <c r="AK36" i="10"/>
  <c r="AM36" i="10"/>
  <c r="AL35" i="10"/>
  <c r="AK35" i="10"/>
  <c r="AL34" i="10"/>
  <c r="AK34" i="10"/>
  <c r="AL33" i="10"/>
  <c r="AK33" i="10"/>
  <c r="AM33" i="10"/>
  <c r="AL32" i="10"/>
  <c r="AK32" i="10"/>
  <c r="AM32" i="10"/>
  <c r="AL31" i="10"/>
  <c r="AK31" i="10"/>
  <c r="AL30" i="10"/>
  <c r="AK30" i="10"/>
  <c r="AM30" i="10"/>
  <c r="AL29" i="10"/>
  <c r="AK29" i="10"/>
  <c r="AM29" i="10"/>
  <c r="AL28" i="10"/>
  <c r="AK28" i="10"/>
  <c r="AM28" i="10"/>
  <c r="AL27" i="10"/>
  <c r="AK27" i="10"/>
  <c r="AL26" i="10"/>
  <c r="AK26" i="10"/>
  <c r="AM26" i="10"/>
  <c r="AL25" i="10"/>
  <c r="AK25" i="10"/>
  <c r="AM25" i="10"/>
  <c r="AL24" i="10"/>
  <c r="AK24" i="10"/>
  <c r="AM24" i="10"/>
  <c r="AL23" i="10"/>
  <c r="AK23" i="10"/>
  <c r="AL22" i="10"/>
  <c r="AK22" i="10"/>
  <c r="AM22" i="10"/>
  <c r="AL17" i="10"/>
  <c r="AK17" i="10"/>
  <c r="AM17" i="10"/>
  <c r="AL16" i="10"/>
  <c r="AK16" i="10"/>
  <c r="AL15" i="10"/>
  <c r="AK15" i="10"/>
  <c r="AL14" i="10"/>
  <c r="AK14" i="10"/>
  <c r="AL13" i="10"/>
  <c r="AK13" i="10"/>
  <c r="AM13" i="10"/>
  <c r="AL12" i="10"/>
  <c r="AK12" i="10"/>
  <c r="AM12" i="10"/>
  <c r="AL11" i="10"/>
  <c r="AM11" i="10"/>
  <c r="AK11" i="10"/>
  <c r="AL10" i="10"/>
  <c r="AK10" i="10"/>
  <c r="AL9" i="10"/>
  <c r="AK9" i="10"/>
  <c r="AL8" i="10"/>
  <c r="AK8" i="10"/>
  <c r="AL7" i="10"/>
  <c r="AM7" i="10"/>
  <c r="AK7" i="10"/>
  <c r="AL6" i="10"/>
  <c r="AK6" i="10"/>
  <c r="AK5" i="10"/>
  <c r="AH22" i="10"/>
  <c r="AH39" i="10"/>
  <c r="AH38" i="10"/>
  <c r="AH37" i="10"/>
  <c r="AH36" i="10"/>
  <c r="AH35" i="10"/>
  <c r="AH34" i="10"/>
  <c r="AH33" i="10"/>
  <c r="AH32" i="10"/>
  <c r="AH31" i="10"/>
  <c r="AH30" i="10"/>
  <c r="AH29" i="10"/>
  <c r="AH28" i="10"/>
  <c r="AH27" i="10"/>
  <c r="AH26" i="10"/>
  <c r="AH25" i="10"/>
  <c r="AH24" i="10"/>
  <c r="AH23" i="10"/>
  <c r="AH17" i="10"/>
  <c r="AH16" i="10"/>
  <c r="AH15" i="10"/>
  <c r="AH14" i="10"/>
  <c r="AH13" i="10"/>
  <c r="AH12" i="10"/>
  <c r="AH11" i="10"/>
  <c r="AH10" i="10"/>
  <c r="AH9" i="10"/>
  <c r="AH8" i="10"/>
  <c r="AH7" i="10"/>
  <c r="AH6" i="10"/>
  <c r="AH5" i="10"/>
  <c r="AM6" i="10"/>
  <c r="AM8" i="10"/>
  <c r="AM9" i="10"/>
  <c r="AM10" i="10"/>
  <c r="AM15" i="10"/>
  <c r="AM16" i="10"/>
  <c r="AM23" i="10"/>
  <c r="AU38" i="10"/>
  <c r="AU37" i="10"/>
  <c r="AU28" i="10"/>
  <c r="AU25" i="10"/>
  <c r="AU24" i="10"/>
  <c r="AU8" i="10"/>
  <c r="AU6" i="10"/>
  <c r="AU10" i="10"/>
  <c r="AU14" i="10"/>
  <c r="AU15" i="10"/>
  <c r="AU16" i="10"/>
  <c r="AU36" i="10"/>
  <c r="AU33" i="10"/>
  <c r="AU32" i="10"/>
  <c r="AU30" i="10"/>
  <c r="AU29" i="10"/>
  <c r="AU23" i="10"/>
  <c r="AU17" i="10"/>
  <c r="AU13" i="10"/>
  <c r="AU12" i="10"/>
  <c r="AU9" i="10"/>
  <c r="AU7" i="10"/>
  <c r="AU5" i="10"/>
  <c r="AM35" i="10"/>
  <c r="AM39" i="10"/>
  <c r="AM34" i="10"/>
  <c r="AM31" i="10"/>
  <c r="AM27" i="10"/>
  <c r="AM14" i="10"/>
  <c r="AM5" i="10"/>
  <c r="F34" i="1"/>
  <c r="E34" i="1"/>
  <c r="D34" i="1"/>
  <c r="C34" i="1"/>
  <c r="B34" i="1"/>
  <c r="A24" i="1"/>
  <c r="AG39" i="10"/>
  <c r="AI39" i="10"/>
  <c r="AG38" i="10"/>
  <c r="AI38" i="10"/>
  <c r="AG37" i="10"/>
  <c r="AI37" i="10"/>
  <c r="AG36" i="10"/>
  <c r="AI36" i="10"/>
  <c r="AG35" i="10"/>
  <c r="AI35" i="10"/>
  <c r="AG34" i="10"/>
  <c r="AI34" i="10"/>
  <c r="AG33" i="10"/>
  <c r="AI33" i="10"/>
  <c r="AG32" i="10"/>
  <c r="AI32" i="10"/>
  <c r="AG31" i="10"/>
  <c r="AI31" i="10"/>
  <c r="AG30" i="10"/>
  <c r="AI30" i="10"/>
  <c r="AG29" i="10"/>
  <c r="AI29" i="10"/>
  <c r="AG28" i="10"/>
  <c r="AI28" i="10"/>
  <c r="AG27" i="10"/>
  <c r="AI27" i="10"/>
  <c r="AG26" i="10"/>
  <c r="AI26" i="10"/>
  <c r="AG25" i="10"/>
  <c r="AI25" i="10"/>
  <c r="AG24" i="10"/>
  <c r="AI24" i="10"/>
  <c r="AG23" i="10"/>
  <c r="AI23" i="10"/>
  <c r="AG22" i="10"/>
  <c r="AI22" i="10"/>
  <c r="AG17" i="10"/>
  <c r="AI17" i="10"/>
  <c r="AG16" i="10"/>
  <c r="AI16" i="10"/>
  <c r="AG15" i="10"/>
  <c r="AI15" i="10"/>
  <c r="AG14" i="10"/>
  <c r="AI14" i="10"/>
  <c r="AG13" i="10"/>
  <c r="AI13" i="10"/>
  <c r="AG12" i="10"/>
  <c r="AI12" i="10"/>
  <c r="AG11" i="10"/>
  <c r="AI11" i="10"/>
  <c r="AG10" i="10"/>
  <c r="AI10" i="10"/>
  <c r="AG9" i="10"/>
  <c r="AI9" i="10"/>
  <c r="AG8" i="10"/>
  <c r="AI8" i="10"/>
  <c r="AG7" i="10"/>
  <c r="AI7" i="10"/>
  <c r="AG6" i="10"/>
  <c r="AI6" i="10"/>
  <c r="AG5" i="10"/>
  <c r="AI5" i="10"/>
  <c r="AA39" i="10"/>
  <c r="AA38" i="10"/>
  <c r="AA37" i="10"/>
  <c r="AA36" i="10"/>
  <c r="AA35" i="10"/>
  <c r="AA34" i="10"/>
  <c r="AA33" i="10"/>
  <c r="AA32" i="10"/>
  <c r="AA31" i="10"/>
  <c r="AA30" i="10"/>
  <c r="AA29" i="10"/>
  <c r="AA28" i="10"/>
  <c r="AA27" i="10"/>
  <c r="AA26" i="10"/>
  <c r="AA25" i="10"/>
  <c r="AA24" i="10"/>
  <c r="AA23" i="10"/>
  <c r="AA22" i="10"/>
  <c r="AA21" i="10"/>
  <c r="AA20" i="10"/>
  <c r="AA19" i="10"/>
  <c r="AA18" i="10"/>
  <c r="AA17" i="10"/>
  <c r="AA16" i="10"/>
  <c r="AA15" i="10"/>
  <c r="AA14" i="10"/>
  <c r="AA13" i="10"/>
  <c r="AA12" i="10"/>
  <c r="AA11" i="10"/>
  <c r="AA10" i="10"/>
  <c r="AA9" i="10"/>
  <c r="AA8" i="10"/>
  <c r="AA7" i="10"/>
  <c r="AA6" i="10"/>
  <c r="AA5" i="10"/>
  <c r="B24" i="1"/>
  <c r="E6" i="13"/>
  <c r="E12" i="13"/>
  <c r="J12" i="13"/>
  <c r="F6" i="13"/>
  <c r="F16" i="13"/>
  <c r="E13" i="13"/>
  <c r="J13" i="13"/>
  <c r="E21" i="13"/>
  <c r="J21" i="13"/>
  <c r="H25" i="13"/>
  <c r="E17" i="13"/>
  <c r="J17" i="13"/>
  <c r="F21" i="13"/>
  <c r="F17" i="13"/>
  <c r="F20" i="13"/>
  <c r="F15" i="13"/>
  <c r="F12" i="13"/>
  <c r="F18" i="13"/>
  <c r="F14" i="13"/>
  <c r="F11" i="13"/>
  <c r="F13" i="13"/>
  <c r="F22" i="13"/>
  <c r="F19" i="13"/>
  <c r="E22" i="13"/>
  <c r="J22" i="13"/>
  <c r="E18" i="13"/>
  <c r="J18" i="13"/>
  <c r="E14" i="13"/>
  <c r="J14" i="13"/>
  <c r="E19" i="13"/>
  <c r="J19" i="13"/>
  <c r="E15" i="13"/>
  <c r="J15" i="13"/>
  <c r="E11" i="13"/>
  <c r="E20" i="13"/>
  <c r="J20" i="13"/>
  <c r="E16" i="13"/>
  <c r="J16" i="13"/>
  <c r="F25" i="13"/>
  <c r="E25" i="13"/>
  <c r="J11" i="13"/>
  <c r="J25" i="13"/>
  <c r="AB39" i="10"/>
  <c r="AB38" i="10"/>
  <c r="AB37" i="10"/>
  <c r="AB36" i="10"/>
  <c r="AB35" i="10"/>
  <c r="AB34" i="10"/>
  <c r="AB33" i="10"/>
  <c r="AB32" i="10"/>
  <c r="AB31" i="10"/>
  <c r="AB30" i="10"/>
  <c r="AB29" i="10"/>
  <c r="AB28" i="10"/>
  <c r="AB27" i="10"/>
  <c r="AB26" i="10"/>
  <c r="AB25" i="10"/>
  <c r="AB24" i="10"/>
  <c r="AB23" i="10"/>
  <c r="AB22" i="10"/>
  <c r="AB21" i="10"/>
  <c r="AB20" i="10"/>
  <c r="AB19" i="10"/>
  <c r="AB18" i="10"/>
  <c r="AB17" i="10"/>
  <c r="AB16" i="10"/>
  <c r="AB15" i="10"/>
  <c r="AB14" i="10"/>
  <c r="AB13" i="10"/>
  <c r="AB12" i="10"/>
  <c r="AB11" i="10"/>
  <c r="AB10" i="10"/>
  <c r="AB9" i="10"/>
  <c r="AB8" i="10"/>
  <c r="AB7" i="10"/>
  <c r="AB6" i="10"/>
  <c r="AB5" i="10"/>
  <c r="U6" i="10"/>
  <c r="U7" i="10"/>
  <c r="U8" i="10"/>
  <c r="U9" i="10"/>
  <c r="U10" i="10"/>
  <c r="U11" i="10"/>
  <c r="U12" i="10"/>
  <c r="U13" i="10"/>
  <c r="U14" i="10"/>
  <c r="U15" i="10"/>
  <c r="U16" i="10"/>
  <c r="U17" i="10"/>
  <c r="U18" i="10"/>
  <c r="U19" i="10"/>
  <c r="U20" i="10"/>
  <c r="U21" i="10"/>
  <c r="U22" i="10"/>
  <c r="U23" i="10"/>
  <c r="U24" i="10"/>
  <c r="U25" i="10"/>
  <c r="U26" i="10"/>
  <c r="U27" i="10"/>
  <c r="U28" i="10"/>
  <c r="U29" i="10"/>
  <c r="U30" i="10"/>
  <c r="U31" i="10"/>
  <c r="U32" i="10"/>
  <c r="U33" i="10"/>
  <c r="U34" i="10"/>
  <c r="U35" i="10"/>
  <c r="U36" i="10"/>
  <c r="U37" i="10"/>
  <c r="U38" i="10"/>
  <c r="U39" i="10"/>
  <c r="U5" i="10"/>
  <c r="AC5" i="10"/>
  <c r="AC7" i="10"/>
  <c r="AC9" i="10"/>
  <c r="AC15" i="10"/>
  <c r="AC17" i="10"/>
  <c r="AC19" i="10"/>
  <c r="AC21" i="10"/>
  <c r="AC23" i="10"/>
  <c r="AC25" i="10"/>
  <c r="AC31" i="10"/>
  <c r="AC33" i="10"/>
  <c r="AC35" i="10"/>
  <c r="AC37" i="10"/>
  <c r="AC39" i="10"/>
  <c r="AC6" i="10"/>
  <c r="AC26" i="10"/>
  <c r="AC30" i="10"/>
  <c r="AC38" i="10"/>
  <c r="AC20" i="10"/>
  <c r="AC36" i="10"/>
  <c r="AC13" i="10"/>
  <c r="AC10" i="10"/>
  <c r="AC14" i="10"/>
  <c r="AC22" i="10"/>
  <c r="AC29" i="10"/>
  <c r="AC8" i="10"/>
  <c r="AC24" i="10"/>
  <c r="AC12" i="10"/>
  <c r="AC28" i="10"/>
  <c r="AC11" i="10"/>
  <c r="AC16" i="10"/>
  <c r="AC18" i="10"/>
  <c r="AC27" i="10"/>
  <c r="AC32" i="10"/>
  <c r="AC34" i="10"/>
  <c r="M30" i="2"/>
  <c r="I22" i="12"/>
  <c r="H24" i="12"/>
  <c r="H21" i="12"/>
  <c r="H17" i="12"/>
  <c r="J39" i="10"/>
  <c r="L39" i="10"/>
  <c r="J38" i="10"/>
  <c r="K38" i="10"/>
  <c r="J37" i="10"/>
  <c r="O37" i="10"/>
  <c r="P37" i="10"/>
  <c r="J36" i="10"/>
  <c r="J35" i="10"/>
  <c r="J34" i="10"/>
  <c r="L34" i="10"/>
  <c r="J33" i="10"/>
  <c r="O33" i="10"/>
  <c r="P33" i="10"/>
  <c r="J32" i="10"/>
  <c r="J31" i="10"/>
  <c r="L31" i="10"/>
  <c r="J30" i="10"/>
  <c r="J29" i="10"/>
  <c r="O29" i="10"/>
  <c r="P29" i="10"/>
  <c r="J28" i="10"/>
  <c r="J27" i="10"/>
  <c r="J26" i="10"/>
  <c r="J25" i="10"/>
  <c r="O25" i="10"/>
  <c r="P25" i="10"/>
  <c r="J24" i="10"/>
  <c r="L24" i="10"/>
  <c r="J23" i="10"/>
  <c r="J22" i="10"/>
  <c r="J21" i="10"/>
  <c r="K21" i="10"/>
  <c r="J20" i="10"/>
  <c r="J19" i="10"/>
  <c r="J18" i="10"/>
  <c r="J17" i="10"/>
  <c r="O17" i="10"/>
  <c r="P17" i="10"/>
  <c r="J16" i="10"/>
  <c r="J15" i="10"/>
  <c r="J14" i="10"/>
  <c r="J13" i="10"/>
  <c r="K13" i="10"/>
  <c r="J12" i="10"/>
  <c r="J11" i="10"/>
  <c r="J10" i="10"/>
  <c r="J9" i="10"/>
  <c r="O9" i="10"/>
  <c r="P9" i="10"/>
  <c r="J8" i="10"/>
  <c r="J7" i="10"/>
  <c r="J6" i="10"/>
  <c r="O6" i="10"/>
  <c r="P6" i="10"/>
  <c r="J5" i="10"/>
  <c r="H42" i="9"/>
  <c r="M42" i="9"/>
  <c r="R42" i="9"/>
  <c r="H41" i="9"/>
  <c r="M41" i="9"/>
  <c r="R41" i="9"/>
  <c r="X41" i="9"/>
  <c r="H40" i="9"/>
  <c r="M40" i="9"/>
  <c r="R40" i="9"/>
  <c r="X40" i="9"/>
  <c r="H39" i="9"/>
  <c r="M39" i="9"/>
  <c r="R39" i="9"/>
  <c r="X39" i="9"/>
  <c r="H38" i="9"/>
  <c r="M38" i="9"/>
  <c r="R38" i="9"/>
  <c r="H37" i="9"/>
  <c r="M37" i="9"/>
  <c r="R37" i="9"/>
  <c r="X37" i="9"/>
  <c r="H36" i="9"/>
  <c r="M36" i="9"/>
  <c r="R36" i="9"/>
  <c r="X36" i="9"/>
  <c r="H35" i="9"/>
  <c r="M35" i="9"/>
  <c r="R35" i="9"/>
  <c r="X35" i="9"/>
  <c r="H34" i="9"/>
  <c r="M34" i="9"/>
  <c r="R34" i="9"/>
  <c r="H33" i="9"/>
  <c r="M33" i="9"/>
  <c r="R33" i="9"/>
  <c r="X33" i="9"/>
  <c r="H32" i="9"/>
  <c r="M32" i="9"/>
  <c r="R32" i="9"/>
  <c r="X32" i="9"/>
  <c r="H31" i="9"/>
  <c r="M31" i="9"/>
  <c r="R31" i="9"/>
  <c r="X31" i="9"/>
  <c r="H30" i="9"/>
  <c r="M30" i="9"/>
  <c r="R30" i="9"/>
  <c r="H29" i="9"/>
  <c r="M29" i="9"/>
  <c r="R29" i="9"/>
  <c r="X29" i="9"/>
  <c r="H28" i="9"/>
  <c r="M28" i="9"/>
  <c r="R28" i="9"/>
  <c r="X28" i="9"/>
  <c r="H27" i="9"/>
  <c r="M27" i="9"/>
  <c r="H26" i="9"/>
  <c r="M26" i="9"/>
  <c r="R26" i="9"/>
  <c r="H25" i="9"/>
  <c r="M25" i="9"/>
  <c r="H24" i="9"/>
  <c r="M24" i="9"/>
  <c r="R24" i="9"/>
  <c r="H23" i="9"/>
  <c r="M23" i="9"/>
  <c r="H22" i="9"/>
  <c r="M22" i="9"/>
  <c r="R22" i="9"/>
  <c r="H21" i="9"/>
  <c r="M21" i="9"/>
  <c r="N21" i="9"/>
  <c r="H20" i="9"/>
  <c r="M20" i="9"/>
  <c r="R20" i="9"/>
  <c r="X20" i="9"/>
  <c r="H19" i="9"/>
  <c r="M19" i="9"/>
  <c r="R19" i="9"/>
  <c r="H18" i="9"/>
  <c r="M18" i="9"/>
  <c r="R18" i="9"/>
  <c r="T18" i="9"/>
  <c r="H17" i="9"/>
  <c r="M17" i="9"/>
  <c r="H16" i="9"/>
  <c r="M16" i="9"/>
  <c r="R16" i="9"/>
  <c r="H15" i="9"/>
  <c r="M15" i="9"/>
  <c r="H14" i="9"/>
  <c r="M14" i="9"/>
  <c r="R14" i="9"/>
  <c r="H13" i="9"/>
  <c r="M13" i="9"/>
  <c r="R13" i="9"/>
  <c r="H12" i="9"/>
  <c r="M12" i="9"/>
  <c r="R12" i="9"/>
  <c r="H11" i="9"/>
  <c r="M11" i="9"/>
  <c r="H10" i="9"/>
  <c r="M10" i="9"/>
  <c r="R10" i="9"/>
  <c r="H9" i="9"/>
  <c r="M9" i="9"/>
  <c r="H8" i="9"/>
  <c r="M8" i="9"/>
  <c r="U30" i="2"/>
  <c r="AC30" i="2"/>
  <c r="N30" i="2"/>
  <c r="O30" i="2"/>
  <c r="M63" i="2"/>
  <c r="U63" i="2"/>
  <c r="M62" i="2"/>
  <c r="P62" i="2"/>
  <c r="M61" i="2"/>
  <c r="M60" i="2"/>
  <c r="U60" i="2"/>
  <c r="M59" i="2"/>
  <c r="U59" i="2"/>
  <c r="Y59" i="2"/>
  <c r="M58" i="2"/>
  <c r="N58" i="2"/>
  <c r="M57" i="2"/>
  <c r="Q57" i="2"/>
  <c r="M56" i="2"/>
  <c r="U56" i="2"/>
  <c r="M55" i="2"/>
  <c r="P55" i="2"/>
  <c r="M54" i="2"/>
  <c r="Q54" i="2"/>
  <c r="M53" i="2"/>
  <c r="M52" i="2"/>
  <c r="N52" i="2"/>
  <c r="M51" i="2"/>
  <c r="M50" i="2"/>
  <c r="N50" i="2"/>
  <c r="M49" i="2"/>
  <c r="U49" i="2"/>
  <c r="M48" i="2"/>
  <c r="U48" i="2"/>
  <c r="M47" i="2"/>
  <c r="U47" i="2"/>
  <c r="M46" i="2"/>
  <c r="P46" i="2"/>
  <c r="M45" i="2"/>
  <c r="M44" i="2"/>
  <c r="U44" i="2"/>
  <c r="M43" i="2"/>
  <c r="N43" i="2"/>
  <c r="O43" i="2"/>
  <c r="M42" i="2"/>
  <c r="Q42" i="2"/>
  <c r="M41" i="2"/>
  <c r="P41" i="2"/>
  <c r="M40" i="2"/>
  <c r="N40" i="2"/>
  <c r="M39" i="2"/>
  <c r="U39" i="2"/>
  <c r="M38" i="2"/>
  <c r="N38" i="2"/>
  <c r="O38" i="2"/>
  <c r="M37" i="2"/>
  <c r="N37" i="2"/>
  <c r="M36" i="2"/>
  <c r="N36" i="2"/>
  <c r="M35" i="2"/>
  <c r="Q35" i="2"/>
  <c r="M34" i="2"/>
  <c r="Q34" i="2"/>
  <c r="M33" i="2"/>
  <c r="M32" i="2"/>
  <c r="N32" i="2"/>
  <c r="M31" i="2"/>
  <c r="U31" i="2"/>
  <c r="P30" i="2"/>
  <c r="M29" i="2"/>
  <c r="P29" i="2"/>
  <c r="M28" i="2"/>
  <c r="N28" i="2"/>
  <c r="M27" i="2"/>
  <c r="U27" i="2"/>
  <c r="Y27" i="2"/>
  <c r="M26" i="2"/>
  <c r="M25" i="2"/>
  <c r="P25" i="2"/>
  <c r="M24" i="2"/>
  <c r="N24" i="2"/>
  <c r="M23" i="2"/>
  <c r="Q23" i="2"/>
  <c r="M22" i="2"/>
  <c r="N22" i="2"/>
  <c r="M21" i="2"/>
  <c r="N21" i="2"/>
  <c r="M20" i="2"/>
  <c r="N20" i="2"/>
  <c r="M19" i="2"/>
  <c r="N19" i="2"/>
  <c r="M18" i="2"/>
  <c r="P18" i="2"/>
  <c r="M17" i="2"/>
  <c r="M16" i="2"/>
  <c r="N16" i="2"/>
  <c r="M15" i="2"/>
  <c r="U15" i="2"/>
  <c r="M14" i="2"/>
  <c r="N14" i="2"/>
  <c r="M13" i="2"/>
  <c r="N13" i="2"/>
  <c r="M12" i="2"/>
  <c r="N12" i="2"/>
  <c r="M11" i="2"/>
  <c r="U11" i="2"/>
  <c r="X11" i="2"/>
  <c r="M10" i="2"/>
  <c r="Q10" i="2"/>
  <c r="M9" i="2"/>
  <c r="M8" i="2"/>
  <c r="N8" i="2"/>
  <c r="M7" i="2"/>
  <c r="U7" i="2"/>
  <c r="V7" i="2"/>
  <c r="W7" i="2"/>
  <c r="M6" i="2"/>
  <c r="U6" i="2"/>
  <c r="X6" i="2"/>
  <c r="M5" i="2"/>
  <c r="U5" i="2"/>
  <c r="Q30" i="2"/>
  <c r="AD31" i="9"/>
  <c r="AE31" i="9"/>
  <c r="Y31" i="9"/>
  <c r="AD39" i="9"/>
  <c r="AE39" i="9"/>
  <c r="Y39" i="9"/>
  <c r="AD35" i="9"/>
  <c r="AJ35" i="9"/>
  <c r="Y35" i="9"/>
  <c r="AD20" i="9"/>
  <c r="Y20" i="9"/>
  <c r="AD28" i="9"/>
  <c r="AJ28" i="9"/>
  <c r="Y28" i="9"/>
  <c r="AD32" i="9"/>
  <c r="AE32" i="9"/>
  <c r="Y32" i="9"/>
  <c r="AD36" i="9"/>
  <c r="AJ36" i="9"/>
  <c r="Y36" i="9"/>
  <c r="AD40" i="9"/>
  <c r="AE40" i="9"/>
  <c r="Y40" i="9"/>
  <c r="AD29" i="9"/>
  <c r="AE29" i="9"/>
  <c r="Y29" i="9"/>
  <c r="AD33" i="9"/>
  <c r="AF33" i="9"/>
  <c r="Y33" i="9"/>
  <c r="AD37" i="9"/>
  <c r="AE37" i="9"/>
  <c r="Y37" i="9"/>
  <c r="AD41" i="9"/>
  <c r="AJ41" i="9"/>
  <c r="Y41" i="9"/>
  <c r="P10" i="2"/>
  <c r="Q39" i="2"/>
  <c r="Q27" i="2"/>
  <c r="P28" i="2"/>
  <c r="N48" i="2"/>
  <c r="O48" i="2"/>
  <c r="Q12" i="2"/>
  <c r="P38" i="2"/>
  <c r="U52" i="2"/>
  <c r="X52" i="2"/>
  <c r="O39" i="10"/>
  <c r="Q14" i="2"/>
  <c r="Q50" i="2"/>
  <c r="N54" i="2"/>
  <c r="O54" i="2"/>
  <c r="P54" i="2"/>
  <c r="U10" i="2"/>
  <c r="Y10" i="2"/>
  <c r="V9" i="10"/>
  <c r="V17" i="10"/>
  <c r="Q22" i="2"/>
  <c r="U13" i="2"/>
  <c r="Y13" i="2"/>
  <c r="U62" i="2"/>
  <c r="X62" i="2"/>
  <c r="L17" i="10"/>
  <c r="V25" i="10"/>
  <c r="V29" i="10"/>
  <c r="V33" i="10"/>
  <c r="Q31" i="2"/>
  <c r="Q41" i="2"/>
  <c r="Q62" i="2"/>
  <c r="N6" i="2"/>
  <c r="O6" i="2"/>
  <c r="R30" i="2"/>
  <c r="U20" i="2"/>
  <c r="X20" i="2"/>
  <c r="L33" i="10"/>
  <c r="V37" i="10"/>
  <c r="O13" i="10"/>
  <c r="P13" i="10"/>
  <c r="N59" i="2"/>
  <c r="O59" i="2"/>
  <c r="P19" i="2"/>
  <c r="P23" i="2"/>
  <c r="P51" i="2"/>
  <c r="Q55" i="2"/>
  <c r="P63" i="2"/>
  <c r="N55" i="2"/>
  <c r="O55" i="2"/>
  <c r="N60" i="2"/>
  <c r="O60" i="2"/>
  <c r="U23" i="2"/>
  <c r="V23" i="2"/>
  <c r="U32" i="2"/>
  <c r="V32" i="2"/>
  <c r="W32" i="2"/>
  <c r="U55" i="2"/>
  <c r="AC55" i="2"/>
  <c r="L21" i="10"/>
  <c r="M21" i="10"/>
  <c r="L37" i="10"/>
  <c r="P7" i="2"/>
  <c r="P11" i="2"/>
  <c r="P15" i="2"/>
  <c r="Q19" i="2"/>
  <c r="P35" i="2"/>
  <c r="P47" i="2"/>
  <c r="Q51" i="2"/>
  <c r="P59" i="2"/>
  <c r="N51" i="2"/>
  <c r="O51" i="2"/>
  <c r="N56" i="2"/>
  <c r="O56" i="2"/>
  <c r="N63" i="2"/>
  <c r="O63" i="2"/>
  <c r="U16" i="2"/>
  <c r="X16" i="2"/>
  <c r="X27" i="2"/>
  <c r="U35" i="2"/>
  <c r="Y35" i="2"/>
  <c r="X59" i="2"/>
  <c r="L9" i="10"/>
  <c r="L25" i="10"/>
  <c r="Q7" i="2"/>
  <c r="Q11" i="2"/>
  <c r="Q15" i="2"/>
  <c r="P20" i="2"/>
  <c r="P27" i="2"/>
  <c r="P31" i="2"/>
  <c r="Q47" i="2"/>
  <c r="Q59" i="2"/>
  <c r="N29" i="2"/>
  <c r="O29" i="2"/>
  <c r="N47" i="2"/>
  <c r="O47" i="2"/>
  <c r="U19" i="2"/>
  <c r="X19" i="2"/>
  <c r="U36" i="2"/>
  <c r="Y36" i="2"/>
  <c r="U51" i="2"/>
  <c r="AC51" i="2"/>
  <c r="L13" i="10"/>
  <c r="M13" i="10"/>
  <c r="L29" i="10"/>
  <c r="T14" i="9"/>
  <c r="X14" i="9"/>
  <c r="T34" i="9"/>
  <c r="X34" i="9"/>
  <c r="Y34" i="9"/>
  <c r="T42" i="9"/>
  <c r="X42" i="9"/>
  <c r="AG30" i="2"/>
  <c r="AK30" i="2"/>
  <c r="R11" i="9"/>
  <c r="S11" i="9"/>
  <c r="N11" i="9"/>
  <c r="T30" i="9"/>
  <c r="X30" i="9"/>
  <c r="X38" i="9"/>
  <c r="T38" i="9"/>
  <c r="R27" i="9"/>
  <c r="N27" i="9"/>
  <c r="AC5" i="2"/>
  <c r="AD5" i="2"/>
  <c r="AE5" i="2"/>
  <c r="V5" i="2"/>
  <c r="W5" i="2"/>
  <c r="Y5" i="2"/>
  <c r="X5" i="2"/>
  <c r="V49" i="2"/>
  <c r="W49" i="2"/>
  <c r="AC49" i="2"/>
  <c r="Y49" i="2"/>
  <c r="X56" i="2"/>
  <c r="AC56" i="2"/>
  <c r="AF56" i="2"/>
  <c r="X48" i="2"/>
  <c r="AC48" i="2"/>
  <c r="AD48" i="2"/>
  <c r="AE48" i="2"/>
  <c r="T13" i="9"/>
  <c r="X13" i="9"/>
  <c r="R17" i="9"/>
  <c r="N17" i="9"/>
  <c r="X22" i="9"/>
  <c r="T22" i="9"/>
  <c r="R8" i="9"/>
  <c r="O8" i="9"/>
  <c r="N8" i="9"/>
  <c r="K8" i="10"/>
  <c r="O8" i="10"/>
  <c r="P8" i="10"/>
  <c r="O14" i="10"/>
  <c r="L14" i="10"/>
  <c r="K14" i="10"/>
  <c r="O30" i="10"/>
  <c r="P30" i="10"/>
  <c r="L30" i="10"/>
  <c r="K30" i="10"/>
  <c r="O24" i="10"/>
  <c r="Q9" i="2"/>
  <c r="U9" i="2"/>
  <c r="X9" i="2"/>
  <c r="P9" i="2"/>
  <c r="Q17" i="2"/>
  <c r="P17" i="2"/>
  <c r="P21" i="2"/>
  <c r="Q21" i="2"/>
  <c r="U21" i="2"/>
  <c r="Q25" i="2"/>
  <c r="U25" i="2"/>
  <c r="X25" i="2"/>
  <c r="Q33" i="2"/>
  <c r="P33" i="2"/>
  <c r="Q37" i="2"/>
  <c r="U37" i="2"/>
  <c r="Q45" i="2"/>
  <c r="P45" i="2"/>
  <c r="Q53" i="2"/>
  <c r="N53" i="2"/>
  <c r="O53" i="2"/>
  <c r="U53" i="2"/>
  <c r="N61" i="2"/>
  <c r="O61" i="2"/>
  <c r="P61" i="2"/>
  <c r="T10" i="9"/>
  <c r="X10" i="9"/>
  <c r="Y10" i="9"/>
  <c r="T26" i="9"/>
  <c r="X26" i="9"/>
  <c r="N13" i="9"/>
  <c r="L12" i="10"/>
  <c r="O12" i="10"/>
  <c r="P12" i="10"/>
  <c r="O18" i="10"/>
  <c r="P18" i="10"/>
  <c r="L18" i="10"/>
  <c r="K18" i="10"/>
  <c r="O31" i="10"/>
  <c r="P31" i="10"/>
  <c r="Q29" i="2"/>
  <c r="Q61" i="2"/>
  <c r="P6" i="2"/>
  <c r="Q6" i="2"/>
  <c r="P14" i="2"/>
  <c r="O14" i="2"/>
  <c r="U18" i="2"/>
  <c r="V18" i="2"/>
  <c r="Q18" i="2"/>
  <c r="P22" i="2"/>
  <c r="O22" i="2"/>
  <c r="U22" i="2"/>
  <c r="Q26" i="2"/>
  <c r="P26" i="2"/>
  <c r="U34" i="2"/>
  <c r="V34" i="2"/>
  <c r="W34" i="2"/>
  <c r="P34" i="2"/>
  <c r="U38" i="2"/>
  <c r="Q38" i="2"/>
  <c r="O50" i="2"/>
  <c r="U50" i="2"/>
  <c r="V50" i="2"/>
  <c r="W50" i="2"/>
  <c r="P50" i="2"/>
  <c r="U54" i="2"/>
  <c r="Q58" i="2"/>
  <c r="P58" i="2"/>
  <c r="O58" i="2"/>
  <c r="O37" i="2"/>
  <c r="N9" i="2"/>
  <c r="O9" i="2"/>
  <c r="N17" i="2"/>
  <c r="O17" i="2"/>
  <c r="N25" i="2"/>
  <c r="O25" i="2"/>
  <c r="N33" i="2"/>
  <c r="O33" i="2"/>
  <c r="N46" i="2"/>
  <c r="O46" i="2"/>
  <c r="N62" i="2"/>
  <c r="O62" i="2"/>
  <c r="U14" i="2"/>
  <c r="U29" i="2"/>
  <c r="U61" i="2"/>
  <c r="R15" i="9"/>
  <c r="S15" i="9"/>
  <c r="N15" i="9"/>
  <c r="R23" i="9"/>
  <c r="X23" i="9"/>
  <c r="Y23" i="9"/>
  <c r="N23" i="9"/>
  <c r="N9" i="9"/>
  <c r="R9" i="9"/>
  <c r="S9" i="9"/>
  <c r="N19" i="9"/>
  <c r="R25" i="9"/>
  <c r="N25" i="9"/>
  <c r="L6" i="10"/>
  <c r="K6" i="10"/>
  <c r="K16" i="10"/>
  <c r="O16" i="10"/>
  <c r="P16" i="10"/>
  <c r="L19" i="10"/>
  <c r="O19" i="10"/>
  <c r="P19" i="10"/>
  <c r="O22" i="10"/>
  <c r="L22" i="10"/>
  <c r="K22" i="10"/>
  <c r="L35" i="10"/>
  <c r="O35" i="10"/>
  <c r="X18" i="9"/>
  <c r="X60" i="2"/>
  <c r="AC60" i="2"/>
  <c r="AG60" i="2"/>
  <c r="Y60" i="2"/>
  <c r="X30" i="2"/>
  <c r="Y30" i="2"/>
  <c r="O5" i="10"/>
  <c r="L5" i="10"/>
  <c r="K5" i="10"/>
  <c r="L11" i="10"/>
  <c r="O11" i="10"/>
  <c r="P11" i="10"/>
  <c r="L27" i="10"/>
  <c r="O27" i="10"/>
  <c r="P27" i="10"/>
  <c r="R21" i="9"/>
  <c r="X21" i="9"/>
  <c r="Q5" i="2"/>
  <c r="N5" i="2"/>
  <c r="O5" i="2"/>
  <c r="P13" i="2"/>
  <c r="Q13" i="2"/>
  <c r="Q49" i="2"/>
  <c r="N49" i="2"/>
  <c r="O49" i="2"/>
  <c r="P49" i="2"/>
  <c r="P57" i="2"/>
  <c r="U57" i="2"/>
  <c r="X57" i="2"/>
  <c r="N57" i="2"/>
  <c r="O57" i="2"/>
  <c r="U17" i="2"/>
  <c r="V30" i="2"/>
  <c r="W30" i="2"/>
  <c r="T19" i="9"/>
  <c r="X19" i="9"/>
  <c r="T24" i="9"/>
  <c r="X24" i="9"/>
  <c r="Y24" i="9"/>
  <c r="L15" i="10"/>
  <c r="O15" i="10"/>
  <c r="P15" i="10"/>
  <c r="K28" i="10"/>
  <c r="O28" i="10"/>
  <c r="P28" i="10"/>
  <c r="Y7" i="2"/>
  <c r="AC7" i="2"/>
  <c r="V11" i="2"/>
  <c r="W11" i="2"/>
  <c r="AC11" i="2"/>
  <c r="AK11" i="2"/>
  <c r="V15" i="2"/>
  <c r="W15" i="2"/>
  <c r="AC15" i="2"/>
  <c r="V27" i="2"/>
  <c r="W27" i="2"/>
  <c r="AC27" i="2"/>
  <c r="V31" i="2"/>
  <c r="W31" i="2"/>
  <c r="AC31" i="2"/>
  <c r="V47" i="2"/>
  <c r="W47" i="2"/>
  <c r="AC47" i="2"/>
  <c r="V59" i="2"/>
  <c r="W59" i="2"/>
  <c r="AC59" i="2"/>
  <c r="V63" i="2"/>
  <c r="W63" i="2"/>
  <c r="AC63" i="2"/>
  <c r="N10" i="2"/>
  <c r="O10" i="2"/>
  <c r="N18" i="2"/>
  <c r="O18" i="2"/>
  <c r="N26" i="2"/>
  <c r="O26" i="2"/>
  <c r="N34" i="2"/>
  <c r="O34" i="2"/>
  <c r="X7" i="2"/>
  <c r="Y11" i="2"/>
  <c r="U26" i="2"/>
  <c r="V26" i="2"/>
  <c r="U33" i="2"/>
  <c r="V39" i="2"/>
  <c r="W39" i="2"/>
  <c r="AC39" i="2"/>
  <c r="U58" i="2"/>
  <c r="V58" i="2"/>
  <c r="I8" i="9"/>
  <c r="J8" i="9"/>
  <c r="T12" i="9"/>
  <c r="X12" i="9"/>
  <c r="Y12" i="9"/>
  <c r="T16" i="9"/>
  <c r="X16" i="9"/>
  <c r="L7" i="10"/>
  <c r="O7" i="10"/>
  <c r="P7" i="10"/>
  <c r="L10" i="10"/>
  <c r="O10" i="10"/>
  <c r="K10" i="10"/>
  <c r="K20" i="10"/>
  <c r="O20" i="10"/>
  <c r="P20" i="10"/>
  <c r="L23" i="10"/>
  <c r="O23" i="10"/>
  <c r="P23" i="10"/>
  <c r="L26" i="10"/>
  <c r="K26" i="10"/>
  <c r="O26" i="10"/>
  <c r="AC6" i="2"/>
  <c r="L32" i="10"/>
  <c r="O32" i="10"/>
  <c r="P32" i="10"/>
  <c r="L36" i="10"/>
  <c r="O36" i="10"/>
  <c r="O34" i="10"/>
  <c r="P34" i="10"/>
  <c r="O19" i="2"/>
  <c r="N7" i="2"/>
  <c r="O7" i="2"/>
  <c r="N11" i="2"/>
  <c r="O11" i="2"/>
  <c r="N15" i="2"/>
  <c r="N23" i="2"/>
  <c r="O23" i="2"/>
  <c r="N27" i="2"/>
  <c r="O27" i="2"/>
  <c r="N31" i="2"/>
  <c r="O31" i="2"/>
  <c r="N35" i="2"/>
  <c r="O35" i="2"/>
  <c r="N39" i="2"/>
  <c r="O39" i="2"/>
  <c r="U8" i="2"/>
  <c r="V8" i="2"/>
  <c r="W8" i="2"/>
  <c r="U12" i="2"/>
  <c r="V12" i="2"/>
  <c r="W12" i="2"/>
  <c r="U24" i="2"/>
  <c r="V24" i="2"/>
  <c r="W24" i="2"/>
  <c r="U28" i="2"/>
  <c r="V28" i="2"/>
  <c r="W28" i="2"/>
  <c r="U40" i="2"/>
  <c r="Y40" i="2"/>
  <c r="K34" i="10"/>
  <c r="M34" i="10"/>
  <c r="L38" i="10"/>
  <c r="M38" i="10"/>
  <c r="O21" i="10"/>
  <c r="P21" i="10"/>
  <c r="P39" i="2"/>
  <c r="Q63" i="2"/>
  <c r="O15" i="2"/>
  <c r="K9" i="10"/>
  <c r="K17" i="10"/>
  <c r="K25" i="10"/>
  <c r="K29" i="10"/>
  <c r="K33" i="10"/>
  <c r="K37" i="10"/>
  <c r="O38" i="10"/>
  <c r="P38" i="10"/>
  <c r="Q46" i="2"/>
  <c r="U46" i="2"/>
  <c r="N45" i="2"/>
  <c r="O45" i="2"/>
  <c r="U45" i="2"/>
  <c r="X44" i="2"/>
  <c r="AC44" i="2"/>
  <c r="Y44" i="2"/>
  <c r="N44" i="2"/>
  <c r="O44" i="2"/>
  <c r="P43" i="2"/>
  <c r="U43" i="2"/>
  <c r="Q43" i="2"/>
  <c r="U42" i="2"/>
  <c r="P42" i="2"/>
  <c r="N42" i="2"/>
  <c r="O42" i="2"/>
  <c r="N41" i="2"/>
  <c r="O41" i="2"/>
  <c r="U41" i="2"/>
  <c r="X41" i="2"/>
  <c r="T31" i="9"/>
  <c r="T35" i="9"/>
  <c r="T39" i="9"/>
  <c r="T20" i="9"/>
  <c r="T28" i="9"/>
  <c r="T32" i="9"/>
  <c r="T36" i="9"/>
  <c r="T40" i="9"/>
  <c r="T29" i="9"/>
  <c r="T33" i="9"/>
  <c r="T37" i="9"/>
  <c r="T41" i="9"/>
  <c r="Z31" i="9"/>
  <c r="Z35" i="9"/>
  <c r="Z39" i="9"/>
  <c r="Z20" i="9"/>
  <c r="Z28" i="9"/>
  <c r="Z32" i="9"/>
  <c r="Z36" i="9"/>
  <c r="Z40" i="9"/>
  <c r="Z29" i="9"/>
  <c r="Z33" i="9"/>
  <c r="Z37" i="9"/>
  <c r="Z41" i="9"/>
  <c r="S10" i="9"/>
  <c r="S12" i="9"/>
  <c r="S13" i="9"/>
  <c r="S14" i="9"/>
  <c r="S16" i="9"/>
  <c r="S18" i="9"/>
  <c r="U18" i="9"/>
  <c r="S19" i="9"/>
  <c r="S20" i="9"/>
  <c r="S22" i="9"/>
  <c r="S24" i="9"/>
  <c r="S26" i="9"/>
  <c r="S28" i="9"/>
  <c r="S29" i="9"/>
  <c r="S30" i="9"/>
  <c r="S31" i="9"/>
  <c r="S32" i="9"/>
  <c r="S33" i="9"/>
  <c r="S34" i="9"/>
  <c r="S35" i="9"/>
  <c r="S36" i="9"/>
  <c r="S37" i="9"/>
  <c r="S38" i="9"/>
  <c r="S39" i="9"/>
  <c r="S40" i="9"/>
  <c r="U40" i="9"/>
  <c r="S41" i="9"/>
  <c r="S42" i="9"/>
  <c r="AD30" i="2"/>
  <c r="AE30" i="2"/>
  <c r="AF30" i="2"/>
  <c r="Q9" i="10"/>
  <c r="Q17" i="10"/>
  <c r="Q25" i="10"/>
  <c r="Q29" i="10"/>
  <c r="Q33" i="10"/>
  <c r="Q37" i="10"/>
  <c r="Q6" i="10"/>
  <c r="K12" i="10"/>
  <c r="K24" i="10"/>
  <c r="M24" i="10"/>
  <c r="K32" i="10"/>
  <c r="K36" i="10"/>
  <c r="K7" i="10"/>
  <c r="L8" i="10"/>
  <c r="K11" i="10"/>
  <c r="K15" i="10"/>
  <c r="L16" i="10"/>
  <c r="K19" i="10"/>
  <c r="L20" i="10"/>
  <c r="K23" i="10"/>
  <c r="K27" i="10"/>
  <c r="L28" i="10"/>
  <c r="K31" i="10"/>
  <c r="M31" i="10"/>
  <c r="K35" i="10"/>
  <c r="K39" i="10"/>
  <c r="M39" i="10"/>
  <c r="O31" i="9"/>
  <c r="N31" i="9"/>
  <c r="O35" i="9"/>
  <c r="N35" i="9"/>
  <c r="O39" i="9"/>
  <c r="N39" i="9"/>
  <c r="O10" i="9"/>
  <c r="O12" i="9"/>
  <c r="O14" i="9"/>
  <c r="O16" i="9"/>
  <c r="O18" i="9"/>
  <c r="O20" i="9"/>
  <c r="O22" i="9"/>
  <c r="O24" i="9"/>
  <c r="O26" i="9"/>
  <c r="O28" i="9"/>
  <c r="N28" i="9"/>
  <c r="O32" i="9"/>
  <c r="N32" i="9"/>
  <c r="O36" i="9"/>
  <c r="N36" i="9"/>
  <c r="O40" i="9"/>
  <c r="N40" i="9"/>
  <c r="N10" i="9"/>
  <c r="N12" i="9"/>
  <c r="N14" i="9"/>
  <c r="N16" i="9"/>
  <c r="N18" i="9"/>
  <c r="N20" i="9"/>
  <c r="N22" i="9"/>
  <c r="N24" i="9"/>
  <c r="N26" i="9"/>
  <c r="O29" i="9"/>
  <c r="N29" i="9"/>
  <c r="O33" i="9"/>
  <c r="N33" i="9"/>
  <c r="O37" i="9"/>
  <c r="N37" i="9"/>
  <c r="O41" i="9"/>
  <c r="N41" i="9"/>
  <c r="O9" i="9"/>
  <c r="O11" i="9"/>
  <c r="O13" i="9"/>
  <c r="O15" i="9"/>
  <c r="O17" i="9"/>
  <c r="O19" i="9"/>
  <c r="O21" i="9"/>
  <c r="P21" i="9"/>
  <c r="O23" i="9"/>
  <c r="O25" i="9"/>
  <c r="O27" i="9"/>
  <c r="O30" i="9"/>
  <c r="N30" i="9"/>
  <c r="O34" i="9"/>
  <c r="N34" i="9"/>
  <c r="O38" i="9"/>
  <c r="N38" i="9"/>
  <c r="O42" i="9"/>
  <c r="N42" i="9"/>
  <c r="J10" i="9"/>
  <c r="J12" i="9"/>
  <c r="J14" i="9"/>
  <c r="J16" i="9"/>
  <c r="J18" i="9"/>
  <c r="J20" i="9"/>
  <c r="J22" i="9"/>
  <c r="J24" i="9"/>
  <c r="J26" i="9"/>
  <c r="I26" i="9"/>
  <c r="J30" i="9"/>
  <c r="I30" i="9"/>
  <c r="J34" i="9"/>
  <c r="I34" i="9"/>
  <c r="J38" i="9"/>
  <c r="I38" i="9"/>
  <c r="J42" i="9"/>
  <c r="I42" i="9"/>
  <c r="I10" i="9"/>
  <c r="I12" i="9"/>
  <c r="I14" i="9"/>
  <c r="I16" i="9"/>
  <c r="I18" i="9"/>
  <c r="I20" i="9"/>
  <c r="I22" i="9"/>
  <c r="I24" i="9"/>
  <c r="J27" i="9"/>
  <c r="I27" i="9"/>
  <c r="J31" i="9"/>
  <c r="I31" i="9"/>
  <c r="J35" i="9"/>
  <c r="I35" i="9"/>
  <c r="J39" i="9"/>
  <c r="I39" i="9"/>
  <c r="J9" i="9"/>
  <c r="J11" i="9"/>
  <c r="J13" i="9"/>
  <c r="J15" i="9"/>
  <c r="J17" i="9"/>
  <c r="J19" i="9"/>
  <c r="J21" i="9"/>
  <c r="J23" i="9"/>
  <c r="J25" i="9"/>
  <c r="J28" i="9"/>
  <c r="I28" i="9"/>
  <c r="J32" i="9"/>
  <c r="I32" i="9"/>
  <c r="J36" i="9"/>
  <c r="I36" i="9"/>
  <c r="J40" i="9"/>
  <c r="I40" i="9"/>
  <c r="I9" i="9"/>
  <c r="I11" i="9"/>
  <c r="I13" i="9"/>
  <c r="I15" i="9"/>
  <c r="I17" i="9"/>
  <c r="I19" i="9"/>
  <c r="I21" i="9"/>
  <c r="I23" i="9"/>
  <c r="I25" i="9"/>
  <c r="J29" i="9"/>
  <c r="I29" i="9"/>
  <c r="J33" i="9"/>
  <c r="I33" i="9"/>
  <c r="J37" i="9"/>
  <c r="I37" i="9"/>
  <c r="J41" i="9"/>
  <c r="I41" i="9"/>
  <c r="Y6" i="2"/>
  <c r="V48" i="2"/>
  <c r="W48" i="2"/>
  <c r="V56" i="2"/>
  <c r="W56" i="2"/>
  <c r="V6" i="2"/>
  <c r="W6" i="2"/>
  <c r="X15" i="2"/>
  <c r="X31" i="2"/>
  <c r="X39" i="2"/>
  <c r="X47" i="2"/>
  <c r="X63" i="2"/>
  <c r="Y15" i="2"/>
  <c r="Y31" i="2"/>
  <c r="Y39" i="2"/>
  <c r="V44" i="2"/>
  <c r="W44" i="2"/>
  <c r="Y47" i="2"/>
  <c r="Y48" i="2"/>
  <c r="X49" i="2"/>
  <c r="Y56" i="2"/>
  <c r="V60" i="2"/>
  <c r="W60" i="2"/>
  <c r="Y63" i="2"/>
  <c r="O12" i="2"/>
  <c r="Q8" i="2"/>
  <c r="P8" i="2"/>
  <c r="Q16" i="2"/>
  <c r="P16" i="2"/>
  <c r="O16" i="2"/>
  <c r="O20" i="2"/>
  <c r="Q20" i="2"/>
  <c r="Q24" i="2"/>
  <c r="P24" i="2"/>
  <c r="O24" i="2"/>
  <c r="O28" i="2"/>
  <c r="Q28" i="2"/>
  <c r="Q32" i="2"/>
  <c r="P32" i="2"/>
  <c r="O32" i="2"/>
  <c r="P36" i="2"/>
  <c r="O36" i="2"/>
  <c r="O40" i="2"/>
  <c r="Q40" i="2"/>
  <c r="Q44" i="2"/>
  <c r="P44" i="2"/>
  <c r="Q48" i="2"/>
  <c r="P48" i="2"/>
  <c r="P52" i="2"/>
  <c r="O52" i="2"/>
  <c r="Q56" i="2"/>
  <c r="Q60" i="2"/>
  <c r="P60" i="2"/>
  <c r="O8" i="2"/>
  <c r="Q52" i="2"/>
  <c r="Q36" i="2"/>
  <c r="P56" i="2"/>
  <c r="P12" i="2"/>
  <c r="P40" i="2"/>
  <c r="O13" i="2"/>
  <c r="O21" i="2"/>
  <c r="P37" i="2"/>
  <c r="P53" i="2"/>
  <c r="P5" i="2"/>
  <c r="G80" i="1"/>
  <c r="G79" i="1"/>
  <c r="G78" i="1"/>
  <c r="G77" i="1"/>
  <c r="G72" i="1"/>
  <c r="G71" i="1"/>
  <c r="G70" i="1"/>
  <c r="G69" i="1"/>
  <c r="G68" i="1"/>
  <c r="G62" i="1"/>
  <c r="G61" i="1"/>
  <c r="G60" i="1"/>
  <c r="G54" i="1"/>
  <c r="G53" i="1"/>
  <c r="G52" i="1"/>
  <c r="G46" i="1"/>
  <c r="G45" i="1"/>
  <c r="G44" i="1"/>
  <c r="G43" i="1"/>
  <c r="G42" i="1"/>
  <c r="G41" i="1"/>
  <c r="G40" i="1"/>
  <c r="G39" i="1"/>
  <c r="G33" i="1"/>
  <c r="G32" i="1"/>
  <c r="G31" i="1"/>
  <c r="G30" i="1"/>
  <c r="G28" i="1"/>
  <c r="G27" i="1"/>
  <c r="G26" i="1"/>
  <c r="G25" i="1"/>
  <c r="AU41" i="9"/>
  <c r="AP41" i="9"/>
  <c r="AU36" i="9"/>
  <c r="AP36" i="9"/>
  <c r="AU28" i="9"/>
  <c r="AP28" i="9"/>
  <c r="AU35" i="9"/>
  <c r="AP35" i="9"/>
  <c r="AJ31" i="9"/>
  <c r="AE20" i="9"/>
  <c r="AJ16" i="9"/>
  <c r="G34" i="1"/>
  <c r="U20" i="9"/>
  <c r="AV41" i="9"/>
  <c r="AF39" i="9"/>
  <c r="AG39" i="9"/>
  <c r="AF41" i="9"/>
  <c r="AE41" i="9"/>
  <c r="AF29" i="9"/>
  <c r="AG29" i="9"/>
  <c r="AE36" i="9"/>
  <c r="AF40" i="9"/>
  <c r="AF35" i="9"/>
  <c r="AJ37" i="9"/>
  <c r="AE28" i="9"/>
  <c r="AF36" i="9"/>
  <c r="AF31" i="9"/>
  <c r="AG31" i="9"/>
  <c r="AJ29" i="9"/>
  <c r="AF37" i="9"/>
  <c r="AG37" i="9"/>
  <c r="AF28" i="9"/>
  <c r="AJ39" i="9"/>
  <c r="AE35" i="9"/>
  <c r="AE33" i="9"/>
  <c r="AG33" i="9"/>
  <c r="AJ40" i="9"/>
  <c r="AF20" i="9"/>
  <c r="AJ33" i="9"/>
  <c r="AF32" i="9"/>
  <c r="AG32" i="9"/>
  <c r="AJ32" i="9"/>
  <c r="AD42" i="9"/>
  <c r="AE42" i="9"/>
  <c r="Y42" i="9"/>
  <c r="AD14" i="9"/>
  <c r="Y14" i="9"/>
  <c r="Z19" i="9"/>
  <c r="Y19" i="9"/>
  <c r="AD16" i="9"/>
  <c r="Y16" i="9"/>
  <c r="AD26" i="9"/>
  <c r="AE26" i="9"/>
  <c r="Y26" i="9"/>
  <c r="AD21" i="9"/>
  <c r="AJ17" i="9"/>
  <c r="Y21" i="9"/>
  <c r="Z13" i="9"/>
  <c r="Y13" i="9"/>
  <c r="AD38" i="9"/>
  <c r="AE38" i="9"/>
  <c r="Y38" i="9"/>
  <c r="Z18" i="9"/>
  <c r="Y18" i="9"/>
  <c r="AD22" i="9"/>
  <c r="AE22" i="9"/>
  <c r="Y22" i="9"/>
  <c r="AD30" i="9"/>
  <c r="AE30" i="9"/>
  <c r="Y30" i="9"/>
  <c r="AS11" i="2"/>
  <c r="AW11" i="2"/>
  <c r="AL11" i="2"/>
  <c r="AM11" i="2"/>
  <c r="AN30" i="2"/>
  <c r="AL30" i="2"/>
  <c r="AM30" i="2"/>
  <c r="AV28" i="9"/>
  <c r="AK28" i="9"/>
  <c r="AK41" i="9"/>
  <c r="AV36" i="9"/>
  <c r="AK36" i="9"/>
  <c r="AV35" i="9"/>
  <c r="AK35" i="9"/>
  <c r="AL35" i="9"/>
  <c r="AL41" i="9"/>
  <c r="AL28" i="9"/>
  <c r="AL36" i="9"/>
  <c r="P22" i="10"/>
  <c r="V39" i="10"/>
  <c r="W39" i="10"/>
  <c r="P39" i="10"/>
  <c r="Q36" i="10"/>
  <c r="P36" i="10"/>
  <c r="Q35" i="10"/>
  <c r="P35" i="10"/>
  <c r="Q14" i="10"/>
  <c r="P14" i="10"/>
  <c r="Q26" i="10"/>
  <c r="P26" i="10"/>
  <c r="Q10" i="10"/>
  <c r="P10" i="10"/>
  <c r="Q24" i="10"/>
  <c r="P24" i="10"/>
  <c r="V21" i="10"/>
  <c r="V20" i="10"/>
  <c r="R10" i="2"/>
  <c r="W9" i="10"/>
  <c r="Y52" i="2"/>
  <c r="R41" i="2"/>
  <c r="M12" i="10"/>
  <c r="V52" i="2"/>
  <c r="W52" i="2"/>
  <c r="P24" i="9"/>
  <c r="R29" i="10"/>
  <c r="AD11" i="2"/>
  <c r="AE11" i="2"/>
  <c r="AC52" i="2"/>
  <c r="AK52" i="2"/>
  <c r="X23" i="2"/>
  <c r="R54" i="2"/>
  <c r="Z22" i="9"/>
  <c r="V40" i="2"/>
  <c r="W40" i="2"/>
  <c r="M14" i="10"/>
  <c r="AC13" i="2"/>
  <c r="AF13" i="2"/>
  <c r="R45" i="2"/>
  <c r="S21" i="9"/>
  <c r="R6" i="10"/>
  <c r="R12" i="2"/>
  <c r="AC35" i="2"/>
  <c r="AD35" i="2"/>
  <c r="AE35" i="2"/>
  <c r="P19" i="9"/>
  <c r="R33" i="10"/>
  <c r="AG5" i="2"/>
  <c r="U13" i="9"/>
  <c r="R35" i="2"/>
  <c r="W29" i="10"/>
  <c r="M7" i="10"/>
  <c r="Y8" i="2"/>
  <c r="U31" i="9"/>
  <c r="Z26" i="9"/>
  <c r="Z16" i="9"/>
  <c r="R9" i="2"/>
  <c r="W17" i="10"/>
  <c r="AA41" i="9"/>
  <c r="Z14" i="9"/>
  <c r="R43" i="2"/>
  <c r="M29" i="10"/>
  <c r="R15" i="2"/>
  <c r="V62" i="2"/>
  <c r="W62" i="2"/>
  <c r="AC10" i="2"/>
  <c r="AG10" i="2"/>
  <c r="U26" i="9"/>
  <c r="T21" i="9"/>
  <c r="R46" i="2"/>
  <c r="X10" i="2"/>
  <c r="V13" i="2"/>
  <c r="W13" i="2"/>
  <c r="W33" i="10"/>
  <c r="W25" i="10"/>
  <c r="R13" i="2"/>
  <c r="Y23" i="2"/>
  <c r="V10" i="2"/>
  <c r="W10" i="2"/>
  <c r="Z42" i="9"/>
  <c r="R31" i="2"/>
  <c r="X51" i="2"/>
  <c r="R57" i="2"/>
  <c r="R58" i="2"/>
  <c r="R38" i="2"/>
  <c r="X13" i="2"/>
  <c r="W18" i="2"/>
  <c r="Q39" i="10"/>
  <c r="U37" i="9"/>
  <c r="U12" i="9"/>
  <c r="Z21" i="9"/>
  <c r="R27" i="2"/>
  <c r="Y51" i="2"/>
  <c r="P8" i="9"/>
  <c r="M32" i="10"/>
  <c r="P27" i="9"/>
  <c r="P13" i="9"/>
  <c r="Q28" i="10"/>
  <c r="R17" i="2"/>
  <c r="R61" i="2"/>
  <c r="Y16" i="2"/>
  <c r="W23" i="2"/>
  <c r="P25" i="9"/>
  <c r="R17" i="10"/>
  <c r="AC20" i="2"/>
  <c r="AD20" i="2"/>
  <c r="AE20" i="2"/>
  <c r="W37" i="10"/>
  <c r="K37" i="9"/>
  <c r="K29" i="9"/>
  <c r="K31" i="9"/>
  <c r="K42" i="9"/>
  <c r="M11" i="10"/>
  <c r="M36" i="10"/>
  <c r="Q30" i="10"/>
  <c r="U24" i="9"/>
  <c r="Z30" i="9"/>
  <c r="R39" i="2"/>
  <c r="V51" i="2"/>
  <c r="W51" i="2"/>
  <c r="Z7" i="2"/>
  <c r="AC23" i="2"/>
  <c r="AF23" i="2"/>
  <c r="M6" i="10"/>
  <c r="R50" i="2"/>
  <c r="Y20" i="2"/>
  <c r="Y62" i="2"/>
  <c r="Z49" i="2"/>
  <c r="R62" i="2"/>
  <c r="V32" i="10"/>
  <c r="V22" i="10"/>
  <c r="V31" i="10"/>
  <c r="R51" i="2"/>
  <c r="Y55" i="2"/>
  <c r="V36" i="2"/>
  <c r="W36" i="2"/>
  <c r="Q20" i="10"/>
  <c r="Q21" i="10"/>
  <c r="AD56" i="2"/>
  <c r="AE56" i="2"/>
  <c r="Q38" i="10"/>
  <c r="M25" i="10"/>
  <c r="Q34" i="10"/>
  <c r="M26" i="10"/>
  <c r="V7" i="10"/>
  <c r="V28" i="10"/>
  <c r="R49" i="2"/>
  <c r="M5" i="10"/>
  <c r="Q19" i="10"/>
  <c r="R19" i="10"/>
  <c r="AC36" i="2"/>
  <c r="AD36" i="2"/>
  <c r="AE36" i="2"/>
  <c r="V55" i="2"/>
  <c r="W55" i="2"/>
  <c r="V35" i="2"/>
  <c r="W35" i="2"/>
  <c r="R63" i="2"/>
  <c r="V13" i="10"/>
  <c r="R37" i="2"/>
  <c r="X55" i="2"/>
  <c r="K24" i="9"/>
  <c r="K16" i="9"/>
  <c r="P23" i="9"/>
  <c r="P39" i="9"/>
  <c r="Q31" i="10"/>
  <c r="AF48" i="2"/>
  <c r="AN11" i="2"/>
  <c r="U42" i="9"/>
  <c r="M17" i="10"/>
  <c r="R11" i="2"/>
  <c r="V23" i="10"/>
  <c r="V5" i="10"/>
  <c r="X36" i="2"/>
  <c r="X35" i="2"/>
  <c r="Z5" i="2"/>
  <c r="Z60" i="2"/>
  <c r="V20" i="2"/>
  <c r="W20" i="2"/>
  <c r="K28" i="9"/>
  <c r="P15" i="9"/>
  <c r="P41" i="9"/>
  <c r="P26" i="9"/>
  <c r="P18" i="9"/>
  <c r="P35" i="9"/>
  <c r="M19" i="10"/>
  <c r="Q27" i="10"/>
  <c r="Q12" i="10"/>
  <c r="Q13" i="10"/>
  <c r="Q32" i="10"/>
  <c r="AF11" i="2"/>
  <c r="U41" i="9"/>
  <c r="S23" i="9"/>
  <c r="U14" i="9"/>
  <c r="M33" i="10"/>
  <c r="M9" i="10"/>
  <c r="R7" i="2"/>
  <c r="V15" i="10"/>
  <c r="V16" i="10"/>
  <c r="P9" i="9"/>
  <c r="AC32" i="2"/>
  <c r="AF32" i="2"/>
  <c r="R6" i="2"/>
  <c r="AC62" i="2"/>
  <c r="AD62" i="2"/>
  <c r="AE62" i="2"/>
  <c r="V18" i="10"/>
  <c r="V30" i="10"/>
  <c r="V8" i="10"/>
  <c r="R55" i="2"/>
  <c r="V6" i="10"/>
  <c r="Z48" i="2"/>
  <c r="Z39" i="2"/>
  <c r="W26" i="2"/>
  <c r="R8" i="2"/>
  <c r="R32" i="2"/>
  <c r="P22" i="9"/>
  <c r="P14" i="9"/>
  <c r="P40" i="9"/>
  <c r="P10" i="9"/>
  <c r="M20" i="10"/>
  <c r="AG7" i="2"/>
  <c r="AF7" i="2"/>
  <c r="AD18" i="9"/>
  <c r="Q16" i="10"/>
  <c r="AC19" i="2"/>
  <c r="AF19" i="2"/>
  <c r="Y19" i="2"/>
  <c r="Y32" i="2"/>
  <c r="Y24" i="2"/>
  <c r="K22" i="9"/>
  <c r="K14" i="9"/>
  <c r="P30" i="9"/>
  <c r="P17" i="9"/>
  <c r="R9" i="10"/>
  <c r="V19" i="2"/>
  <c r="W19" i="2"/>
  <c r="R26" i="2"/>
  <c r="M16" i="10"/>
  <c r="X32" i="2"/>
  <c r="R47" i="2"/>
  <c r="AC16" i="2"/>
  <c r="V16" i="2"/>
  <c r="W16" i="2"/>
  <c r="U19" i="9"/>
  <c r="R42" i="2"/>
  <c r="R53" i="2"/>
  <c r="K33" i="9"/>
  <c r="K35" i="9"/>
  <c r="K20" i="9"/>
  <c r="P42" i="9"/>
  <c r="P29" i="9"/>
  <c r="P12" i="9"/>
  <c r="P36" i="9"/>
  <c r="M35" i="10"/>
  <c r="M23" i="10"/>
  <c r="M15" i="10"/>
  <c r="AG11" i="2"/>
  <c r="AO11" i="2"/>
  <c r="U36" i="9"/>
  <c r="U32" i="9"/>
  <c r="Z38" i="9"/>
  <c r="T23" i="9"/>
  <c r="M37" i="10"/>
  <c r="R23" i="2"/>
  <c r="R19" i="2"/>
  <c r="M10" i="10"/>
  <c r="K8" i="9"/>
  <c r="R34" i="2"/>
  <c r="R25" i="2"/>
  <c r="Z59" i="2"/>
  <c r="Z27" i="2"/>
  <c r="Z11" i="2"/>
  <c r="M22" i="10"/>
  <c r="R33" i="2"/>
  <c r="M30" i="10"/>
  <c r="R59" i="2"/>
  <c r="AF51" i="2"/>
  <c r="AD51" i="2"/>
  <c r="AE51" i="2"/>
  <c r="AK51" i="2"/>
  <c r="AL51" i="2"/>
  <c r="AG51" i="2"/>
  <c r="T27" i="9"/>
  <c r="X27" i="9"/>
  <c r="Y27" i="9"/>
  <c r="AD34" i="9"/>
  <c r="AE34" i="9"/>
  <c r="Z34" i="9"/>
  <c r="AA34" i="9"/>
  <c r="P20" i="9"/>
  <c r="AK6" i="2"/>
  <c r="AL6" i="2"/>
  <c r="AG6" i="2"/>
  <c r="X58" i="2"/>
  <c r="AC58" i="2"/>
  <c r="Y58" i="2"/>
  <c r="AK63" i="2"/>
  <c r="AL63" i="2"/>
  <c r="AF63" i="2"/>
  <c r="AG63" i="2"/>
  <c r="AD63" i="2"/>
  <c r="AE63" i="2"/>
  <c r="AK31" i="2"/>
  <c r="AL31" i="2"/>
  <c r="AF31" i="2"/>
  <c r="AG31" i="2"/>
  <c r="AD31" i="2"/>
  <c r="AE31" i="2"/>
  <c r="Q15" i="10"/>
  <c r="AD10" i="9"/>
  <c r="AE10" i="9"/>
  <c r="Z10" i="9"/>
  <c r="V53" i="2"/>
  <c r="W53" i="2"/>
  <c r="AC53" i="2"/>
  <c r="Y53" i="2"/>
  <c r="X53" i="2"/>
  <c r="X8" i="9"/>
  <c r="Y8" i="9"/>
  <c r="T8" i="9"/>
  <c r="AK49" i="2"/>
  <c r="AL49" i="2"/>
  <c r="AF49" i="2"/>
  <c r="AG49" i="2"/>
  <c r="R29" i="2"/>
  <c r="R52" i="2"/>
  <c r="R24" i="2"/>
  <c r="W58" i="2"/>
  <c r="K36" i="9"/>
  <c r="AD49" i="2"/>
  <c r="AE49" i="2"/>
  <c r="S27" i="9"/>
  <c r="X40" i="2"/>
  <c r="AC40" i="2"/>
  <c r="X8" i="2"/>
  <c r="AC8" i="2"/>
  <c r="V57" i="2"/>
  <c r="W57" i="2"/>
  <c r="AC57" i="2"/>
  <c r="Y57" i="2"/>
  <c r="Q22" i="10"/>
  <c r="T25" i="9"/>
  <c r="X25" i="9"/>
  <c r="Y25" i="9"/>
  <c r="S25" i="9"/>
  <c r="V61" i="2"/>
  <c r="W61" i="2"/>
  <c r="AC61" i="2"/>
  <c r="Y61" i="2"/>
  <c r="X61" i="2"/>
  <c r="X50" i="2"/>
  <c r="AC50" i="2"/>
  <c r="Y50" i="2"/>
  <c r="X22" i="2"/>
  <c r="V22" i="2"/>
  <c r="W22" i="2"/>
  <c r="Y22" i="2"/>
  <c r="AC22" i="2"/>
  <c r="X18" i="2"/>
  <c r="AC18" i="2"/>
  <c r="Y18" i="2"/>
  <c r="Q18" i="10"/>
  <c r="V37" i="2"/>
  <c r="W37" i="2"/>
  <c r="AC37" i="2"/>
  <c r="Y37" i="2"/>
  <c r="X37" i="2"/>
  <c r="V25" i="2"/>
  <c r="W25" i="2"/>
  <c r="AC25" i="2"/>
  <c r="Y25" i="2"/>
  <c r="V9" i="2"/>
  <c r="W9" i="2"/>
  <c r="AC9" i="2"/>
  <c r="Y9" i="2"/>
  <c r="AD13" i="9"/>
  <c r="AK48" i="2"/>
  <c r="AL48" i="2"/>
  <c r="AG48" i="2"/>
  <c r="AK56" i="2"/>
  <c r="AL56" i="2"/>
  <c r="AG56" i="2"/>
  <c r="V33" i="2"/>
  <c r="W33" i="2"/>
  <c r="AC33" i="2"/>
  <c r="Y33" i="2"/>
  <c r="V17" i="2"/>
  <c r="W17" i="2"/>
  <c r="AC17" i="2"/>
  <c r="Y17" i="2"/>
  <c r="R28" i="2"/>
  <c r="Z6" i="2"/>
  <c r="K39" i="9"/>
  <c r="AK44" i="2"/>
  <c r="AG44" i="2"/>
  <c r="AD44" i="2"/>
  <c r="AE44" i="2"/>
  <c r="AF44" i="2"/>
  <c r="X12" i="2"/>
  <c r="AC12" i="2"/>
  <c r="Y12" i="2"/>
  <c r="AD12" i="9"/>
  <c r="AJ8" i="9"/>
  <c r="Z12" i="9"/>
  <c r="X26" i="2"/>
  <c r="AC26" i="2"/>
  <c r="Y26" i="2"/>
  <c r="AF15" i="2"/>
  <c r="AG15" i="2"/>
  <c r="AK15" i="2"/>
  <c r="AL15" i="2"/>
  <c r="AD15" i="2"/>
  <c r="AE15" i="2"/>
  <c r="AD7" i="2"/>
  <c r="AE7" i="2"/>
  <c r="AK7" i="2"/>
  <c r="Q8" i="10"/>
  <c r="T17" i="9"/>
  <c r="X17" i="9"/>
  <c r="Y17" i="9"/>
  <c r="S17" i="9"/>
  <c r="R5" i="2"/>
  <c r="R21" i="2"/>
  <c r="R36" i="2"/>
  <c r="X33" i="2"/>
  <c r="X17" i="2"/>
  <c r="Z56" i="2"/>
  <c r="K41" i="9"/>
  <c r="K23" i="9"/>
  <c r="K15" i="9"/>
  <c r="K40" i="9"/>
  <c r="K32" i="9"/>
  <c r="K10" i="9"/>
  <c r="K30" i="9"/>
  <c r="P32" i="9"/>
  <c r="R37" i="10"/>
  <c r="Q23" i="10"/>
  <c r="Q7" i="10"/>
  <c r="AF6" i="2"/>
  <c r="AD6" i="2"/>
  <c r="AE6" i="2"/>
  <c r="U16" i="9"/>
  <c r="S8" i="9"/>
  <c r="AA28" i="9"/>
  <c r="AD24" i="9"/>
  <c r="AE24" i="9"/>
  <c r="Z24" i="9"/>
  <c r="AA24" i="9"/>
  <c r="Q11" i="10"/>
  <c r="P5" i="10"/>
  <c r="Q5" i="10"/>
  <c r="AK60" i="2"/>
  <c r="AL60" i="2"/>
  <c r="AF60" i="2"/>
  <c r="AD60" i="2"/>
  <c r="AE60" i="2"/>
  <c r="AD23" i="9"/>
  <c r="AE23" i="9"/>
  <c r="Z23" i="9"/>
  <c r="AA23" i="9"/>
  <c r="V29" i="2"/>
  <c r="W29" i="2"/>
  <c r="AC29" i="2"/>
  <c r="Y29" i="2"/>
  <c r="X29" i="2"/>
  <c r="X54" i="2"/>
  <c r="V54" i="2"/>
  <c r="W54" i="2"/>
  <c r="AC54" i="2"/>
  <c r="Y54" i="2"/>
  <c r="X34" i="2"/>
  <c r="AC34" i="2"/>
  <c r="Y34" i="2"/>
  <c r="K34" i="9"/>
  <c r="K26" i="9"/>
  <c r="P34" i="9"/>
  <c r="P11" i="9"/>
  <c r="P33" i="9"/>
  <c r="P28" i="9"/>
  <c r="M28" i="10"/>
  <c r="M8" i="10"/>
  <c r="U38" i="9"/>
  <c r="U34" i="9"/>
  <c r="U30" i="9"/>
  <c r="U22" i="9"/>
  <c r="U10" i="9"/>
  <c r="X28" i="2"/>
  <c r="AC28" i="2"/>
  <c r="Y28" i="2"/>
  <c r="AK39" i="2"/>
  <c r="AL39" i="2"/>
  <c r="AG39" i="2"/>
  <c r="AD39" i="2"/>
  <c r="AE39" i="2"/>
  <c r="AF39" i="2"/>
  <c r="R18" i="2"/>
  <c r="AD47" i="2"/>
  <c r="AE47" i="2"/>
  <c r="AK47" i="2"/>
  <c r="AL47" i="2"/>
  <c r="AG47" i="2"/>
  <c r="AF47" i="2"/>
  <c r="AD19" i="9"/>
  <c r="Z30" i="2"/>
  <c r="T9" i="9"/>
  <c r="U9" i="9"/>
  <c r="X9" i="9"/>
  <c r="Y9" i="9"/>
  <c r="X14" i="2"/>
  <c r="Y14" i="2"/>
  <c r="V14" i="2"/>
  <c r="W14" i="2"/>
  <c r="AC14" i="2"/>
  <c r="R22" i="2"/>
  <c r="R14" i="2"/>
  <c r="AK55" i="2"/>
  <c r="AL55" i="2"/>
  <c r="AF55" i="2"/>
  <c r="AG55" i="2"/>
  <c r="AD55" i="2"/>
  <c r="AE55" i="2"/>
  <c r="AK5" i="2"/>
  <c r="AL5" i="2"/>
  <c r="AF5" i="2"/>
  <c r="T11" i="9"/>
  <c r="U11" i="9"/>
  <c r="X11" i="9"/>
  <c r="Y11" i="9"/>
  <c r="K18" i="9"/>
  <c r="P38" i="9"/>
  <c r="P37" i="9"/>
  <c r="P16" i="9"/>
  <c r="P31" i="9"/>
  <c r="M27" i="10"/>
  <c r="R25" i="10"/>
  <c r="U33" i="9"/>
  <c r="U29" i="9"/>
  <c r="AA20" i="9"/>
  <c r="X24" i="2"/>
  <c r="AC24" i="2"/>
  <c r="AF59" i="2"/>
  <c r="AD59" i="2"/>
  <c r="AE59" i="2"/>
  <c r="AG59" i="2"/>
  <c r="AK59" i="2"/>
  <c r="AL59" i="2"/>
  <c r="AK27" i="2"/>
  <c r="AL27" i="2"/>
  <c r="AG27" i="2"/>
  <c r="AD27" i="2"/>
  <c r="AE27" i="2"/>
  <c r="AF27" i="2"/>
  <c r="T15" i="9"/>
  <c r="U15" i="9"/>
  <c r="X15" i="9"/>
  <c r="Y15" i="9"/>
  <c r="X38" i="2"/>
  <c r="V38" i="2"/>
  <c r="W38" i="2"/>
  <c r="AC38" i="2"/>
  <c r="Y38" i="2"/>
  <c r="M18" i="10"/>
  <c r="V21" i="2"/>
  <c r="W21" i="2"/>
  <c r="AC21" i="2"/>
  <c r="Y21" i="2"/>
  <c r="X21" i="2"/>
  <c r="AS30" i="2"/>
  <c r="AT30" i="2"/>
  <c r="AO30" i="2"/>
  <c r="X46" i="2"/>
  <c r="AC46" i="2"/>
  <c r="Y46" i="2"/>
  <c r="V46" i="2"/>
  <c r="W46" i="2"/>
  <c r="V45" i="2"/>
  <c r="W45" i="2"/>
  <c r="Y45" i="2"/>
  <c r="X45" i="2"/>
  <c r="AC45" i="2"/>
  <c r="Z44" i="2"/>
  <c r="R44" i="2"/>
  <c r="V43" i="2"/>
  <c r="W43" i="2"/>
  <c r="Y43" i="2"/>
  <c r="AC43" i="2"/>
  <c r="X43" i="2"/>
  <c r="X42" i="2"/>
  <c r="Y42" i="2"/>
  <c r="AC42" i="2"/>
  <c r="V42" i="2"/>
  <c r="W42" i="2"/>
  <c r="V41" i="2"/>
  <c r="W41" i="2"/>
  <c r="Y41" i="2"/>
  <c r="AC41" i="2"/>
  <c r="AG40" i="9"/>
  <c r="AA36" i="9"/>
  <c r="AA37" i="9"/>
  <c r="AA29" i="9"/>
  <c r="AA35" i="9"/>
  <c r="U28" i="9"/>
  <c r="U39" i="9"/>
  <c r="U35" i="9"/>
  <c r="AA40" i="9"/>
  <c r="AA32" i="9"/>
  <c r="AA39" i="9"/>
  <c r="AA31" i="9"/>
  <c r="AA33" i="9"/>
  <c r="AH30" i="2"/>
  <c r="K21" i="9"/>
  <c r="K13" i="9"/>
  <c r="K25" i="9"/>
  <c r="K17" i="9"/>
  <c r="K9" i="9"/>
  <c r="K12" i="9"/>
  <c r="K19" i="9"/>
  <c r="K11" i="9"/>
  <c r="K27" i="9"/>
  <c r="K38" i="9"/>
  <c r="Z63" i="2"/>
  <c r="Z47" i="2"/>
  <c r="Z31" i="2"/>
  <c r="Z15" i="2"/>
  <c r="R56" i="2"/>
  <c r="R40" i="2"/>
  <c r="R20" i="2"/>
  <c r="R60" i="2"/>
  <c r="R16" i="2"/>
  <c r="R48" i="2"/>
  <c r="F36" i="2"/>
  <c r="G36" i="2"/>
  <c r="H36" i="2"/>
  <c r="I36" i="2"/>
  <c r="AU8" i="9"/>
  <c r="AP8" i="9"/>
  <c r="AZ8" i="9"/>
  <c r="AU32" i="9"/>
  <c r="AP32" i="9"/>
  <c r="AU33" i="9"/>
  <c r="AP33" i="9"/>
  <c r="AU40" i="9"/>
  <c r="AP40" i="9"/>
  <c r="AU29" i="9"/>
  <c r="AP29" i="9"/>
  <c r="AU37" i="9"/>
  <c r="AP37" i="9"/>
  <c r="AZ35" i="9"/>
  <c r="AR35" i="9"/>
  <c r="AQ35" i="9"/>
  <c r="AZ28" i="9"/>
  <c r="AR28" i="9"/>
  <c r="AQ28" i="9"/>
  <c r="AZ36" i="9"/>
  <c r="AR36" i="9"/>
  <c r="AQ36" i="9"/>
  <c r="AS36" i="9"/>
  <c r="AZ41" i="9"/>
  <c r="AQ41" i="9"/>
  <c r="AR41" i="9"/>
  <c r="AP17" i="9"/>
  <c r="AZ17" i="9"/>
  <c r="AU17" i="9"/>
  <c r="AU39" i="9"/>
  <c r="AP39" i="9"/>
  <c r="AP16" i="9"/>
  <c r="AZ16" i="9"/>
  <c r="AU16" i="9"/>
  <c r="AL31" i="9"/>
  <c r="AU31" i="9"/>
  <c r="AP31" i="9"/>
  <c r="AV17" i="9"/>
  <c r="AK16" i="9"/>
  <c r="AK31" i="9"/>
  <c r="AG20" i="9"/>
  <c r="AE18" i="9"/>
  <c r="AJ14" i="9"/>
  <c r="AE12" i="9"/>
  <c r="AE19" i="9"/>
  <c r="AJ15" i="9"/>
  <c r="AE13" i="9"/>
  <c r="AJ9" i="9"/>
  <c r="AE16" i="9"/>
  <c r="AJ12" i="9"/>
  <c r="AE14" i="9"/>
  <c r="AJ10" i="9"/>
  <c r="AG41" i="9"/>
  <c r="AL16" i="9"/>
  <c r="AV33" i="9"/>
  <c r="AL29" i="9"/>
  <c r="AW29" i="9"/>
  <c r="AK29" i="9"/>
  <c r="AV37" i="9"/>
  <c r="AL32" i="9"/>
  <c r="AV32" i="9"/>
  <c r="AF42" i="9"/>
  <c r="AG42" i="9"/>
  <c r="AA18" i="9"/>
  <c r="AG35" i="9"/>
  <c r="AL39" i="9"/>
  <c r="AK37" i="9"/>
  <c r="AJ42" i="9"/>
  <c r="AK39" i="9"/>
  <c r="AG36" i="9"/>
  <c r="AW41" i="9"/>
  <c r="AX41" i="9"/>
  <c r="AL33" i="9"/>
  <c r="AL37" i="9"/>
  <c r="AG28" i="9"/>
  <c r="AA13" i="9"/>
  <c r="AA19" i="9"/>
  <c r="AK32" i="9"/>
  <c r="AK40" i="9"/>
  <c r="AF30" i="9"/>
  <c r="AG30" i="9"/>
  <c r="AK33" i="9"/>
  <c r="AL40" i="9"/>
  <c r="AJ30" i="9"/>
  <c r="AF26" i="9"/>
  <c r="AG26" i="9"/>
  <c r="AJ26" i="9"/>
  <c r="AJ38" i="9"/>
  <c r="AJ18" i="9"/>
  <c r="AF14" i="9"/>
  <c r="AF21" i="9"/>
  <c r="AE21" i="9"/>
  <c r="AF16" i="9"/>
  <c r="AF38" i="9"/>
  <c r="AG38" i="9"/>
  <c r="AF22" i="9"/>
  <c r="AG22" i="9"/>
  <c r="AV11" i="2"/>
  <c r="AT11" i="2"/>
  <c r="AU11" i="2"/>
  <c r="BA11" i="2"/>
  <c r="BI11" i="2"/>
  <c r="BQ11" i="2"/>
  <c r="BY11" i="2"/>
  <c r="AS52" i="2"/>
  <c r="AW52" i="2"/>
  <c r="AL52" i="2"/>
  <c r="AM52" i="2"/>
  <c r="AS7" i="2"/>
  <c r="AL7" i="2"/>
  <c r="AM7" i="2"/>
  <c r="AO44" i="2"/>
  <c r="AL44" i="2"/>
  <c r="AM44" i="2"/>
  <c r="AM28" i="9"/>
  <c r="AM35" i="9"/>
  <c r="AW36" i="9"/>
  <c r="AX36" i="9"/>
  <c r="AW31" i="9"/>
  <c r="AV31" i="9"/>
  <c r="AW39" i="9"/>
  <c r="AV39" i="9"/>
  <c r="AW40" i="9"/>
  <c r="AV40" i="9"/>
  <c r="AW28" i="9"/>
  <c r="AX28" i="9"/>
  <c r="AW35" i="9"/>
  <c r="AX35" i="9"/>
  <c r="AK17" i="9"/>
  <c r="AM41" i="9"/>
  <c r="AM36" i="9"/>
  <c r="AL17" i="9"/>
  <c r="R10" i="10"/>
  <c r="R14" i="10"/>
  <c r="R36" i="10"/>
  <c r="R24" i="10"/>
  <c r="R26" i="10"/>
  <c r="R35" i="10"/>
  <c r="W20" i="10"/>
  <c r="W21" i="10"/>
  <c r="AH5" i="2"/>
  <c r="AG52" i="2"/>
  <c r="AD52" i="2"/>
  <c r="AE52" i="2"/>
  <c r="AN52" i="2"/>
  <c r="AO52" i="2"/>
  <c r="AF52" i="2"/>
  <c r="AK10" i="2"/>
  <c r="Z52" i="2"/>
  <c r="U21" i="9"/>
  <c r="W8" i="10"/>
  <c r="W28" i="10"/>
  <c r="R28" i="10"/>
  <c r="AF35" i="2"/>
  <c r="AK35" i="2"/>
  <c r="AA26" i="9"/>
  <c r="AK32" i="2"/>
  <c r="Z40" i="2"/>
  <c r="AA16" i="9"/>
  <c r="AD10" i="2"/>
  <c r="AE10" i="2"/>
  <c r="R31" i="10"/>
  <c r="AK13" i="2"/>
  <c r="AG35" i="2"/>
  <c r="Z29" i="2"/>
  <c r="Z8" i="2"/>
  <c r="Z51" i="2"/>
  <c r="AF36" i="2"/>
  <c r="Z13" i="2"/>
  <c r="AA22" i="9"/>
  <c r="AG13" i="2"/>
  <c r="Z62" i="2"/>
  <c r="AD13" i="2"/>
  <c r="AE13" i="2"/>
  <c r="Z32" i="2"/>
  <c r="AG36" i="2"/>
  <c r="AA42" i="9"/>
  <c r="AK36" i="2"/>
  <c r="AH60" i="2"/>
  <c r="R16" i="10"/>
  <c r="AF10" i="2"/>
  <c r="W16" i="10"/>
  <c r="R38" i="10"/>
  <c r="W13" i="10"/>
  <c r="Z23" i="2"/>
  <c r="R39" i="10"/>
  <c r="R20" i="10"/>
  <c r="AF62" i="2"/>
  <c r="W31" i="10"/>
  <c r="Z10" i="2"/>
  <c r="AN7" i="2"/>
  <c r="AD32" i="2"/>
  <c r="AE32" i="2"/>
  <c r="AG23" i="2"/>
  <c r="W18" i="10"/>
  <c r="AA21" i="9"/>
  <c r="AA30" i="9"/>
  <c r="AA14" i="9"/>
  <c r="Z20" i="2"/>
  <c r="W30" i="10"/>
  <c r="AH11" i="2"/>
  <c r="AK19" i="2"/>
  <c r="Z18" i="2"/>
  <c r="Z61" i="2"/>
  <c r="Z16" i="2"/>
  <c r="W5" i="10"/>
  <c r="W23" i="10"/>
  <c r="R13" i="10"/>
  <c r="W32" i="10"/>
  <c r="R30" i="10"/>
  <c r="AK20" i="2"/>
  <c r="AK23" i="2"/>
  <c r="AP30" i="2"/>
  <c r="AD23" i="2"/>
  <c r="AE23" i="2"/>
  <c r="AG19" i="2"/>
  <c r="Z37" i="2"/>
  <c r="AA38" i="9"/>
  <c r="AF20" i="2"/>
  <c r="AH7" i="2"/>
  <c r="R21" i="10"/>
  <c r="R32" i="10"/>
  <c r="W7" i="10"/>
  <c r="Z36" i="2"/>
  <c r="Z19" i="2"/>
  <c r="W6" i="10"/>
  <c r="Z35" i="2"/>
  <c r="W22" i="10"/>
  <c r="Z55" i="2"/>
  <c r="AG20" i="2"/>
  <c r="U17" i="9"/>
  <c r="Z12" i="2"/>
  <c r="AD19" i="2"/>
  <c r="AE19" i="2"/>
  <c r="AP11" i="2"/>
  <c r="W15" i="10"/>
  <c r="R27" i="10"/>
  <c r="AH48" i="2"/>
  <c r="V26" i="10"/>
  <c r="V14" i="10"/>
  <c r="V36" i="10"/>
  <c r="V19" i="10"/>
  <c r="R5" i="10"/>
  <c r="R7" i="10"/>
  <c r="AG62" i="2"/>
  <c r="R34" i="10"/>
  <c r="V12" i="10"/>
  <c r="V35" i="10"/>
  <c r="Z41" i="2"/>
  <c r="Z21" i="2"/>
  <c r="Z38" i="2"/>
  <c r="R11" i="10"/>
  <c r="R23" i="10"/>
  <c r="AH56" i="2"/>
  <c r="Z9" i="2"/>
  <c r="AK62" i="2"/>
  <c r="Z57" i="2"/>
  <c r="V10" i="10"/>
  <c r="V38" i="10"/>
  <c r="R8" i="10"/>
  <c r="AH15" i="2"/>
  <c r="Z26" i="2"/>
  <c r="AA12" i="9"/>
  <c r="U27" i="9"/>
  <c r="U23" i="9"/>
  <c r="AG32" i="2"/>
  <c r="R12" i="10"/>
  <c r="V11" i="10"/>
  <c r="V34" i="10"/>
  <c r="V24" i="10"/>
  <c r="V27" i="10"/>
  <c r="AK16" i="2"/>
  <c r="AL16" i="2"/>
  <c r="AF16" i="2"/>
  <c r="AD16" i="2"/>
  <c r="AE16" i="2"/>
  <c r="AG16" i="2"/>
  <c r="Z53" i="2"/>
  <c r="Z25" i="2"/>
  <c r="R18" i="10"/>
  <c r="AO7" i="2"/>
  <c r="AF18" i="9"/>
  <c r="Z24" i="2"/>
  <c r="AH55" i="2"/>
  <c r="Z28" i="2"/>
  <c r="Z34" i="2"/>
  <c r="AH6" i="2"/>
  <c r="AH44" i="2"/>
  <c r="Z22" i="2"/>
  <c r="Z50" i="2"/>
  <c r="AF21" i="2"/>
  <c r="AK21" i="2"/>
  <c r="AL21" i="2"/>
  <c r="AG21" i="2"/>
  <c r="AD21" i="2"/>
  <c r="AE21" i="2"/>
  <c r="AK38" i="2"/>
  <c r="AL38" i="2"/>
  <c r="AG38" i="2"/>
  <c r="AD38" i="2"/>
  <c r="AE38" i="2"/>
  <c r="AF38" i="2"/>
  <c r="AN27" i="2"/>
  <c r="AS27" i="2"/>
  <c r="AT27" i="2"/>
  <c r="AM27" i="2"/>
  <c r="AO27" i="2"/>
  <c r="AS55" i="2"/>
  <c r="AT55" i="2"/>
  <c r="AN55" i="2"/>
  <c r="AM55" i="2"/>
  <c r="AO55" i="2"/>
  <c r="AS39" i="2"/>
  <c r="AT39" i="2"/>
  <c r="AO39" i="2"/>
  <c r="AN39" i="2"/>
  <c r="AM39" i="2"/>
  <c r="AK18" i="2"/>
  <c r="AG18" i="2"/>
  <c r="AD18" i="2"/>
  <c r="AE18" i="2"/>
  <c r="AF18" i="2"/>
  <c r="AF61" i="2"/>
  <c r="AK61" i="2"/>
  <c r="AL61" i="2"/>
  <c r="AG61" i="2"/>
  <c r="AD61" i="2"/>
  <c r="AE61" i="2"/>
  <c r="AS49" i="2"/>
  <c r="AT49" i="2"/>
  <c r="AO49" i="2"/>
  <c r="AN49" i="2"/>
  <c r="AM49" i="2"/>
  <c r="AH31" i="2"/>
  <c r="AH63" i="2"/>
  <c r="AD27" i="9"/>
  <c r="Z27" i="9"/>
  <c r="AH51" i="2"/>
  <c r="Z46" i="2"/>
  <c r="AD11" i="9"/>
  <c r="Z11" i="9"/>
  <c r="AK14" i="2"/>
  <c r="AG14" i="2"/>
  <c r="AD14" i="2"/>
  <c r="AE14" i="2"/>
  <c r="AF14" i="2"/>
  <c r="AD9" i="9"/>
  <c r="AE9" i="9"/>
  <c r="Z9" i="9"/>
  <c r="AN15" i="2"/>
  <c r="AS15" i="2"/>
  <c r="AT15" i="2"/>
  <c r="AM15" i="2"/>
  <c r="AO15" i="2"/>
  <c r="AF12" i="9"/>
  <c r="AS56" i="2"/>
  <c r="AT56" i="2"/>
  <c r="AN56" i="2"/>
  <c r="AM56" i="2"/>
  <c r="AO56" i="2"/>
  <c r="AD57" i="2"/>
  <c r="AE57" i="2"/>
  <c r="AK57" i="2"/>
  <c r="AL57" i="2"/>
  <c r="AF57" i="2"/>
  <c r="AG57" i="2"/>
  <c r="AK40" i="2"/>
  <c r="AL40" i="2"/>
  <c r="AD40" i="2"/>
  <c r="AE40" i="2"/>
  <c r="AF40" i="2"/>
  <c r="AG40" i="2"/>
  <c r="AK58" i="2"/>
  <c r="AL58" i="2"/>
  <c r="AD58" i="2"/>
  <c r="AE58" i="2"/>
  <c r="AF58" i="2"/>
  <c r="AG58" i="2"/>
  <c r="Z42" i="2"/>
  <c r="BA30" i="2"/>
  <c r="BI30" i="2"/>
  <c r="BQ30" i="2"/>
  <c r="BY30" i="2"/>
  <c r="AV30" i="2"/>
  <c r="AW30" i="2"/>
  <c r="AU30" i="2"/>
  <c r="AH27" i="2"/>
  <c r="AO5" i="2"/>
  <c r="AS5" i="2"/>
  <c r="AT5" i="2"/>
  <c r="AM5" i="2"/>
  <c r="AN5" i="2"/>
  <c r="Z14" i="2"/>
  <c r="AF19" i="9"/>
  <c r="AS47" i="2"/>
  <c r="AT47" i="2"/>
  <c r="AN47" i="2"/>
  <c r="AO47" i="2"/>
  <c r="AM47" i="2"/>
  <c r="AH39" i="2"/>
  <c r="AK28" i="2"/>
  <c r="AL28" i="2"/>
  <c r="AG28" i="2"/>
  <c r="AD28" i="2"/>
  <c r="AE28" i="2"/>
  <c r="AF28" i="2"/>
  <c r="AK34" i="2"/>
  <c r="AL34" i="2"/>
  <c r="AG34" i="2"/>
  <c r="AF34" i="2"/>
  <c r="AD34" i="2"/>
  <c r="AE34" i="2"/>
  <c r="Z54" i="2"/>
  <c r="AS60" i="2"/>
  <c r="AT60" i="2"/>
  <c r="AO60" i="2"/>
  <c r="AM60" i="2"/>
  <c r="AN60" i="2"/>
  <c r="AF24" i="9"/>
  <c r="AJ20" i="9"/>
  <c r="AA10" i="9"/>
  <c r="AD17" i="9"/>
  <c r="Z17" i="9"/>
  <c r="AS44" i="2"/>
  <c r="AT44" i="2"/>
  <c r="AN44" i="2"/>
  <c r="AD17" i="2"/>
  <c r="AE17" i="2"/>
  <c r="AK17" i="2"/>
  <c r="AL17" i="2"/>
  <c r="AF17" i="2"/>
  <c r="AG17" i="2"/>
  <c r="AD25" i="2"/>
  <c r="AE25" i="2"/>
  <c r="AK25" i="2"/>
  <c r="AL25" i="2"/>
  <c r="AG25" i="2"/>
  <c r="AF25" i="2"/>
  <c r="AG22" i="2"/>
  <c r="AK22" i="2"/>
  <c r="AL22" i="2"/>
  <c r="AF22" i="2"/>
  <c r="AD22" i="2"/>
  <c r="AE22" i="2"/>
  <c r="U25" i="9"/>
  <c r="R22" i="10"/>
  <c r="Z58" i="2"/>
  <c r="AH49" i="2"/>
  <c r="AD8" i="9"/>
  <c r="AE8" i="9"/>
  <c r="Z8" i="9"/>
  <c r="AK53" i="2"/>
  <c r="AL53" i="2"/>
  <c r="AF53" i="2"/>
  <c r="AG53" i="2"/>
  <c r="AD53" i="2"/>
  <c r="AE53" i="2"/>
  <c r="R15" i="10"/>
  <c r="AS6" i="2"/>
  <c r="AT6" i="2"/>
  <c r="AO6" i="2"/>
  <c r="AN6" i="2"/>
  <c r="AM6" i="2"/>
  <c r="AD15" i="9"/>
  <c r="AJ11" i="9"/>
  <c r="AU11" i="9"/>
  <c r="Z15" i="9"/>
  <c r="AS59" i="2"/>
  <c r="AT59" i="2"/>
  <c r="AO59" i="2"/>
  <c r="AN59" i="2"/>
  <c r="AM59" i="2"/>
  <c r="AK54" i="2"/>
  <c r="AL54" i="2"/>
  <c r="AG54" i="2"/>
  <c r="AF54" i="2"/>
  <c r="AD54" i="2"/>
  <c r="AE54" i="2"/>
  <c r="AK26" i="2"/>
  <c r="AL26" i="2"/>
  <c r="AG26" i="2"/>
  <c r="AD26" i="2"/>
  <c r="AE26" i="2"/>
  <c r="AF26" i="2"/>
  <c r="AG12" i="2"/>
  <c r="AK12" i="2"/>
  <c r="AL12" i="2"/>
  <c r="AF12" i="2"/>
  <c r="AD12" i="2"/>
  <c r="AE12" i="2"/>
  <c r="AD33" i="2"/>
  <c r="AE33" i="2"/>
  <c r="AK33" i="2"/>
  <c r="AL33" i="2"/>
  <c r="AG33" i="2"/>
  <c r="AF33" i="2"/>
  <c r="AF13" i="9"/>
  <c r="AF10" i="9"/>
  <c r="AH59" i="2"/>
  <c r="AG24" i="2"/>
  <c r="AK24" i="2"/>
  <c r="AL24" i="2"/>
  <c r="AD24" i="2"/>
  <c r="AE24" i="2"/>
  <c r="AF24" i="2"/>
  <c r="AH47" i="2"/>
  <c r="AG29" i="2"/>
  <c r="AF29" i="2"/>
  <c r="AK29" i="2"/>
  <c r="AL29" i="2"/>
  <c r="AD29" i="2"/>
  <c r="AE29" i="2"/>
  <c r="AJ19" i="9"/>
  <c r="AF23" i="9"/>
  <c r="U8" i="9"/>
  <c r="Z33" i="2"/>
  <c r="Z17" i="2"/>
  <c r="AS48" i="2"/>
  <c r="AT48" i="2"/>
  <c r="AN48" i="2"/>
  <c r="AM48" i="2"/>
  <c r="AO48" i="2"/>
  <c r="AG9" i="2"/>
  <c r="AK9" i="2"/>
  <c r="AL9" i="2"/>
  <c r="AD9" i="2"/>
  <c r="AE9" i="2"/>
  <c r="AF9" i="2"/>
  <c r="AG37" i="2"/>
  <c r="AK37" i="2"/>
  <c r="AL37" i="2"/>
  <c r="AF37" i="2"/>
  <c r="AD37" i="2"/>
  <c r="AE37" i="2"/>
  <c r="AK50" i="2"/>
  <c r="AL50" i="2"/>
  <c r="AD50" i="2"/>
  <c r="AE50" i="2"/>
  <c r="AF50" i="2"/>
  <c r="AG50" i="2"/>
  <c r="AD25" i="9"/>
  <c r="AE25" i="9"/>
  <c r="Z25" i="9"/>
  <c r="AG8" i="2"/>
  <c r="AK8" i="2"/>
  <c r="AL8" i="2"/>
  <c r="AD8" i="2"/>
  <c r="AE8" i="2"/>
  <c r="AF8" i="2"/>
  <c r="AN31" i="2"/>
  <c r="AS31" i="2"/>
  <c r="AT31" i="2"/>
  <c r="AO31" i="2"/>
  <c r="AM31" i="2"/>
  <c r="AS63" i="2"/>
  <c r="AT63" i="2"/>
  <c r="AO63" i="2"/>
  <c r="AM63" i="2"/>
  <c r="AN63" i="2"/>
  <c r="AJ34" i="9"/>
  <c r="AF34" i="9"/>
  <c r="AS51" i="2"/>
  <c r="AT51" i="2"/>
  <c r="AM51" i="2"/>
  <c r="AO51" i="2"/>
  <c r="AN51" i="2"/>
  <c r="AK46" i="2"/>
  <c r="AF46" i="2"/>
  <c r="AG46" i="2"/>
  <c r="AD46" i="2"/>
  <c r="AE46" i="2"/>
  <c r="Z45" i="2"/>
  <c r="AG45" i="2"/>
  <c r="AK45" i="2"/>
  <c r="AF45" i="2"/>
  <c r="AD45" i="2"/>
  <c r="AE45" i="2"/>
  <c r="AK43" i="2"/>
  <c r="AF43" i="2"/>
  <c r="AD43" i="2"/>
  <c r="AE43" i="2"/>
  <c r="AG43" i="2"/>
  <c r="Z43" i="2"/>
  <c r="AK42" i="2"/>
  <c r="AF42" i="2"/>
  <c r="AG42" i="2"/>
  <c r="AD42" i="2"/>
  <c r="AE42" i="2"/>
  <c r="AF41" i="2"/>
  <c r="AG41" i="2"/>
  <c r="AD41" i="2"/>
  <c r="AE41" i="2"/>
  <c r="AK41" i="2"/>
  <c r="F5" i="2"/>
  <c r="G6" i="10"/>
  <c r="G7" i="10"/>
  <c r="G8" i="10"/>
  <c r="G9" i="10"/>
  <c r="G10" i="10"/>
  <c r="G11" i="10"/>
  <c r="G12" i="10"/>
  <c r="G13" i="10"/>
  <c r="G14" i="10"/>
  <c r="G15" i="10"/>
  <c r="G16" i="10"/>
  <c r="G17" i="10"/>
  <c r="G18" i="10"/>
  <c r="G19" i="10"/>
  <c r="G20" i="10"/>
  <c r="G21" i="10"/>
  <c r="G22" i="10"/>
  <c r="G23" i="10"/>
  <c r="G24" i="10"/>
  <c r="G25" i="10"/>
  <c r="G26" i="10"/>
  <c r="G27" i="10"/>
  <c r="G28" i="10"/>
  <c r="G29" i="10"/>
  <c r="G30" i="10"/>
  <c r="G31" i="10"/>
  <c r="G32" i="10"/>
  <c r="G33" i="10"/>
  <c r="G34" i="10"/>
  <c r="G35" i="10"/>
  <c r="G36" i="10"/>
  <c r="G37" i="10"/>
  <c r="G38" i="10"/>
  <c r="G39" i="10"/>
  <c r="F6" i="10"/>
  <c r="F7" i="10"/>
  <c r="F8" i="10"/>
  <c r="F9" i="10"/>
  <c r="F10" i="10"/>
  <c r="F11" i="10"/>
  <c r="F12" i="10"/>
  <c r="F13" i="10"/>
  <c r="F14" i="10"/>
  <c r="F15" i="10"/>
  <c r="F16" i="10"/>
  <c r="F17" i="10"/>
  <c r="F18" i="10"/>
  <c r="F19" i="10"/>
  <c r="F20" i="10"/>
  <c r="F21" i="10"/>
  <c r="F22" i="10"/>
  <c r="F23" i="10"/>
  <c r="F24" i="10"/>
  <c r="F25" i="10"/>
  <c r="F26" i="10"/>
  <c r="F27" i="10"/>
  <c r="F28" i="10"/>
  <c r="F29" i="10"/>
  <c r="F30" i="10"/>
  <c r="F31" i="10"/>
  <c r="F32" i="10"/>
  <c r="F33" i="10"/>
  <c r="F34" i="10"/>
  <c r="F35" i="10"/>
  <c r="F36" i="10"/>
  <c r="F37" i="10"/>
  <c r="F38" i="10"/>
  <c r="F39" i="10"/>
  <c r="G5" i="10"/>
  <c r="F5" i="10"/>
  <c r="AQ17" i="9"/>
  <c r="AR17" i="9"/>
  <c r="AS17" i="9"/>
  <c r="CB30" i="2"/>
  <c r="BZ30" i="2"/>
  <c r="CC30" i="2"/>
  <c r="CA30" i="2"/>
  <c r="CB11" i="2"/>
  <c r="BZ11" i="2"/>
  <c r="CC11" i="2"/>
  <c r="CA11" i="2"/>
  <c r="BT30" i="2"/>
  <c r="BR30" i="2"/>
  <c r="BU30" i="2"/>
  <c r="BS30" i="2"/>
  <c r="BT11" i="2"/>
  <c r="BR11" i="2"/>
  <c r="BU11" i="2"/>
  <c r="BS11" i="2"/>
  <c r="BB30" i="2"/>
  <c r="BC30" i="2"/>
  <c r="BM11" i="2"/>
  <c r="BJ11" i="2"/>
  <c r="BK11" i="2"/>
  <c r="BL11" i="2"/>
  <c r="AP19" i="9"/>
  <c r="AZ19" i="9"/>
  <c r="AU19" i="9"/>
  <c r="AM17" i="9"/>
  <c r="AP18" i="9"/>
  <c r="AZ18" i="9"/>
  <c r="AU18" i="9"/>
  <c r="AU26" i="9"/>
  <c r="AP26" i="9"/>
  <c r="AU30" i="9"/>
  <c r="AP30" i="9"/>
  <c r="AU42" i="9"/>
  <c r="AP42" i="9"/>
  <c r="AP14" i="9"/>
  <c r="AZ14" i="9"/>
  <c r="AU14" i="9"/>
  <c r="AZ31" i="9"/>
  <c r="AQ31" i="9"/>
  <c r="AR31" i="9"/>
  <c r="AS31" i="9"/>
  <c r="BE16" i="9"/>
  <c r="BA16" i="9"/>
  <c r="BB16" i="9"/>
  <c r="BE17" i="9"/>
  <c r="BA17" i="9"/>
  <c r="BB17" i="9"/>
  <c r="BC17" i="9"/>
  <c r="AS28" i="9"/>
  <c r="BE28" i="9"/>
  <c r="BA28" i="9"/>
  <c r="BB28" i="9"/>
  <c r="BC28" i="9"/>
  <c r="AZ37" i="9"/>
  <c r="AR37" i="9"/>
  <c r="AQ37" i="9"/>
  <c r="AS37" i="9"/>
  <c r="AZ29" i="9"/>
  <c r="AR29" i="9"/>
  <c r="AQ29" i="9"/>
  <c r="AZ40" i="9"/>
  <c r="AR40" i="9"/>
  <c r="AQ40" i="9"/>
  <c r="AS40" i="9"/>
  <c r="AZ33" i="9"/>
  <c r="AQ33" i="9"/>
  <c r="AR33" i="9"/>
  <c r="AZ32" i="9"/>
  <c r="AR32" i="9"/>
  <c r="AQ32" i="9"/>
  <c r="AS32" i="9"/>
  <c r="BE8" i="9"/>
  <c r="BA8" i="9"/>
  <c r="BC8" i="9"/>
  <c r="BB8" i="9"/>
  <c r="AU34" i="9"/>
  <c r="AP34" i="9"/>
  <c r="AP20" i="9"/>
  <c r="AZ20" i="9"/>
  <c r="AU20" i="9"/>
  <c r="AU38" i="9"/>
  <c r="AP38" i="9"/>
  <c r="AP10" i="9"/>
  <c r="AZ10" i="9"/>
  <c r="AU10" i="9"/>
  <c r="AP12" i="9"/>
  <c r="AR12" i="9"/>
  <c r="AU12" i="9"/>
  <c r="AP9" i="9"/>
  <c r="AZ9" i="9"/>
  <c r="AU9" i="9"/>
  <c r="AP15" i="9"/>
  <c r="AZ15" i="9"/>
  <c r="AU15" i="9"/>
  <c r="AM31" i="9"/>
  <c r="AZ39" i="9"/>
  <c r="AQ39" i="9"/>
  <c r="AS39" i="9"/>
  <c r="AR39" i="9"/>
  <c r="AS41" i="9"/>
  <c r="BE41" i="9"/>
  <c r="BA41" i="9"/>
  <c r="BB41" i="9"/>
  <c r="BC41" i="9"/>
  <c r="BE36" i="9"/>
  <c r="BA36" i="9"/>
  <c r="BB36" i="9"/>
  <c r="BC36" i="9"/>
  <c r="AS35" i="9"/>
  <c r="BE35" i="9"/>
  <c r="BA35" i="9"/>
  <c r="BB35" i="9"/>
  <c r="BC35" i="9"/>
  <c r="AP11" i="9"/>
  <c r="AZ11" i="9"/>
  <c r="AR18" i="9"/>
  <c r="AQ18" i="9"/>
  <c r="AR20" i="9"/>
  <c r="AR19" i="9"/>
  <c r="AQ19" i="9"/>
  <c r="AS19" i="9"/>
  <c r="AM16" i="9"/>
  <c r="AR8" i="9"/>
  <c r="AQ8" i="9"/>
  <c r="AR15" i="9"/>
  <c r="AQ11" i="9"/>
  <c r="AQ10" i="9"/>
  <c r="AQ16" i="9"/>
  <c r="AR16" i="9"/>
  <c r="AR14" i="9"/>
  <c r="AQ14" i="9"/>
  <c r="AS14" i="9"/>
  <c r="AV11" i="9"/>
  <c r="AW11" i="9"/>
  <c r="AX11" i="9"/>
  <c r="AK10" i="9"/>
  <c r="AV16" i="9"/>
  <c r="AW16" i="9"/>
  <c r="AG16" i="9"/>
  <c r="AG18" i="9"/>
  <c r="AE17" i="9"/>
  <c r="AJ13" i="9"/>
  <c r="AG14" i="9"/>
  <c r="AL10" i="9"/>
  <c r="AM29" i="9"/>
  <c r="AW33" i="9"/>
  <c r="AX33" i="9"/>
  <c r="AM39" i="9"/>
  <c r="AM33" i="9"/>
  <c r="AM32" i="9"/>
  <c r="AW37" i="9"/>
  <c r="AX37" i="9"/>
  <c r="AK8" i="9"/>
  <c r="AK18" i="9"/>
  <c r="AK9" i="9"/>
  <c r="AK12" i="9"/>
  <c r="AK19" i="9"/>
  <c r="AK38" i="9"/>
  <c r="AV38" i="9"/>
  <c r="AK20" i="9"/>
  <c r="AL20" i="9"/>
  <c r="AK15" i="9"/>
  <c r="AK30" i="9"/>
  <c r="AV30" i="9"/>
  <c r="AK26" i="9"/>
  <c r="AW26" i="9"/>
  <c r="AK34" i="9"/>
  <c r="AV34" i="9"/>
  <c r="AK42" i="9"/>
  <c r="AV42" i="9"/>
  <c r="AL42" i="9"/>
  <c r="AV29" i="9"/>
  <c r="AX29" i="9"/>
  <c r="AW32" i="9"/>
  <c r="AX32" i="9"/>
  <c r="AM40" i="9"/>
  <c r="AL26" i="9"/>
  <c r="AM37" i="9"/>
  <c r="AL18" i="9"/>
  <c r="AG21" i="9"/>
  <c r="AL30" i="9"/>
  <c r="AM30" i="9"/>
  <c r="AL38" i="9"/>
  <c r="AL12" i="9"/>
  <c r="BB11" i="2"/>
  <c r="BC11" i="2"/>
  <c r="AX11" i="2"/>
  <c r="AX39" i="9"/>
  <c r="BA52" i="2"/>
  <c r="BI52" i="2"/>
  <c r="BY52" i="2"/>
  <c r="AT52" i="2"/>
  <c r="AU52" i="2"/>
  <c r="AT7" i="2"/>
  <c r="AU7" i="2"/>
  <c r="AV52" i="2"/>
  <c r="BD11" i="2"/>
  <c r="BE11" i="2"/>
  <c r="BA7" i="2"/>
  <c r="BI7" i="2"/>
  <c r="BQ7" i="2"/>
  <c r="BY7" i="2"/>
  <c r="AO10" i="2"/>
  <c r="AL10" i="2"/>
  <c r="AM10" i="2"/>
  <c r="AS42" i="2"/>
  <c r="AT42" i="2"/>
  <c r="AL42" i="2"/>
  <c r="AM42" i="2"/>
  <c r="AS45" i="2"/>
  <c r="AT45" i="2"/>
  <c r="AL45" i="2"/>
  <c r="AM45" i="2"/>
  <c r="AV7" i="2"/>
  <c r="AN62" i="2"/>
  <c r="AL62" i="2"/>
  <c r="AM62" i="2"/>
  <c r="AN19" i="2"/>
  <c r="AL19" i="2"/>
  <c r="AM19" i="2"/>
  <c r="AS43" i="2"/>
  <c r="AT43" i="2"/>
  <c r="AL43" i="2"/>
  <c r="AM43" i="2"/>
  <c r="AS46" i="2"/>
  <c r="AT46" i="2"/>
  <c r="AL46" i="2"/>
  <c r="AM46" i="2"/>
  <c r="AW7" i="2"/>
  <c r="AN23" i="2"/>
  <c r="AL23" i="2"/>
  <c r="AM23" i="2"/>
  <c r="AO20" i="2"/>
  <c r="AL20" i="2"/>
  <c r="AM20" i="2"/>
  <c r="AL13" i="2"/>
  <c r="AM13" i="2"/>
  <c r="AS35" i="2"/>
  <c r="AL35" i="2"/>
  <c r="AM35" i="2"/>
  <c r="AO14" i="2"/>
  <c r="AL14" i="2"/>
  <c r="AM14" i="2"/>
  <c r="AO36" i="2"/>
  <c r="AL36" i="2"/>
  <c r="AM36" i="2"/>
  <c r="AS41" i="2"/>
  <c r="AT41" i="2"/>
  <c r="AL41" i="2"/>
  <c r="AM41" i="2"/>
  <c r="AO18" i="2"/>
  <c r="AL18" i="2"/>
  <c r="AM18" i="2"/>
  <c r="AS32" i="2"/>
  <c r="BA32" i="2"/>
  <c r="BI32" i="2"/>
  <c r="BQ32" i="2"/>
  <c r="BY32" i="2"/>
  <c r="AL32" i="2"/>
  <c r="AM32" i="2"/>
  <c r="AX40" i="9"/>
  <c r="AX31" i="9"/>
  <c r="AW17" i="9"/>
  <c r="AX17" i="9"/>
  <c r="AK14" i="9"/>
  <c r="AS10" i="2"/>
  <c r="AF15" i="9"/>
  <c r="AE15" i="9"/>
  <c r="AF27" i="9"/>
  <c r="AE27" i="9"/>
  <c r="AF11" i="9"/>
  <c r="AE11" i="9"/>
  <c r="W27" i="10"/>
  <c r="AH52" i="2"/>
  <c r="AH35" i="2"/>
  <c r="AP52" i="2"/>
  <c r="AN32" i="2"/>
  <c r="AN10" i="2"/>
  <c r="W26" i="10"/>
  <c r="AH10" i="2"/>
  <c r="AH13" i="2"/>
  <c r="AH20" i="2"/>
  <c r="AO13" i="2"/>
  <c r="AN13" i="2"/>
  <c r="AN35" i="2"/>
  <c r="AS13" i="2"/>
  <c r="AO35" i="2"/>
  <c r="AO32" i="2"/>
  <c r="AN36" i="2"/>
  <c r="AH23" i="2"/>
  <c r="AH36" i="2"/>
  <c r="AS36" i="2"/>
  <c r="W35" i="10"/>
  <c r="W19" i="10"/>
  <c r="W14" i="10"/>
  <c r="H15" i="10"/>
  <c r="H7" i="10"/>
  <c r="AS19" i="2"/>
  <c r="W11" i="10"/>
  <c r="AH62" i="2"/>
  <c r="AH19" i="2"/>
  <c r="AS62" i="2"/>
  <c r="AH32" i="2"/>
  <c r="W38" i="10"/>
  <c r="W12" i="10"/>
  <c r="W36" i="10"/>
  <c r="AS23" i="2"/>
  <c r="AP7" i="2"/>
  <c r="W10" i="10"/>
  <c r="AO19" i="2"/>
  <c r="AO62" i="2"/>
  <c r="W34" i="10"/>
  <c r="AO23" i="2"/>
  <c r="W24" i="10"/>
  <c r="AG13" i="9"/>
  <c r="AS20" i="2"/>
  <c r="AT20" i="2"/>
  <c r="AN20" i="2"/>
  <c r="AL14" i="9"/>
  <c r="AH37" i="2"/>
  <c r="AH9" i="2"/>
  <c r="AG24" i="9"/>
  <c r="H6" i="10"/>
  <c r="AG34" i="9"/>
  <c r="AA25" i="9"/>
  <c r="AH12" i="2"/>
  <c r="AA15" i="9"/>
  <c r="AP6" i="2"/>
  <c r="AP47" i="2"/>
  <c r="AG19" i="9"/>
  <c r="AX30" i="2"/>
  <c r="AA9" i="9"/>
  <c r="AS16" i="2"/>
  <c r="AT16" i="2"/>
  <c r="AM16" i="2"/>
  <c r="AN16" i="2"/>
  <c r="AO16" i="2"/>
  <c r="AP63" i="2"/>
  <c r="AH22" i="2"/>
  <c r="AH28" i="2"/>
  <c r="AP5" i="2"/>
  <c r="AH61" i="2"/>
  <c r="H32" i="10"/>
  <c r="H20" i="10"/>
  <c r="H8" i="10"/>
  <c r="H18" i="10"/>
  <c r="H14" i="10"/>
  <c r="H10" i="10"/>
  <c r="AH50" i="2"/>
  <c r="AG10" i="9"/>
  <c r="AH16" i="2"/>
  <c r="H5" i="10"/>
  <c r="H39" i="10"/>
  <c r="H31" i="10"/>
  <c r="H27" i="10"/>
  <c r="H23" i="10"/>
  <c r="H19" i="10"/>
  <c r="H11" i="10"/>
  <c r="AP56" i="2"/>
  <c r="AP55" i="2"/>
  <c r="AH21" i="2"/>
  <c r="AN33" i="2"/>
  <c r="AS33" i="2"/>
  <c r="AT33" i="2"/>
  <c r="AO33" i="2"/>
  <c r="AM33" i="2"/>
  <c r="AS53" i="2"/>
  <c r="AT53" i="2"/>
  <c r="AM53" i="2"/>
  <c r="AO53" i="2"/>
  <c r="AN53" i="2"/>
  <c r="H38" i="10"/>
  <c r="H30" i="10"/>
  <c r="AH42" i="2"/>
  <c r="AP51" i="2"/>
  <c r="BA63" i="2"/>
  <c r="BQ63" i="2"/>
  <c r="BY63" i="2"/>
  <c r="AU63" i="2"/>
  <c r="AV63" i="2"/>
  <c r="AW63" i="2"/>
  <c r="AJ25" i="9"/>
  <c r="AF25" i="9"/>
  <c r="AS37" i="2"/>
  <c r="AT37" i="2"/>
  <c r="AM37" i="2"/>
  <c r="AN37" i="2"/>
  <c r="AO37" i="2"/>
  <c r="AP59" i="2"/>
  <c r="AO17" i="2"/>
  <c r="AS17" i="2"/>
  <c r="AT17" i="2"/>
  <c r="AN17" i="2"/>
  <c r="AM17" i="2"/>
  <c r="AH46" i="2"/>
  <c r="BA51" i="2"/>
  <c r="BI51" i="2"/>
  <c r="BY51" i="2"/>
  <c r="AU51" i="2"/>
  <c r="AW51" i="2"/>
  <c r="AV51" i="2"/>
  <c r="AP31" i="2"/>
  <c r="AH8" i="2"/>
  <c r="AS50" i="2"/>
  <c r="AT50" i="2"/>
  <c r="AO50" i="2"/>
  <c r="AN50" i="2"/>
  <c r="AM50" i="2"/>
  <c r="AV48" i="2"/>
  <c r="AW48" i="2"/>
  <c r="BA48" i="2"/>
  <c r="BI48" i="2"/>
  <c r="BY48" i="2"/>
  <c r="AU48" i="2"/>
  <c r="AG23" i="9"/>
  <c r="AS29" i="2"/>
  <c r="AT29" i="2"/>
  <c r="AM29" i="2"/>
  <c r="AO29" i="2"/>
  <c r="AN29" i="2"/>
  <c r="AH24" i="2"/>
  <c r="AH26" i="2"/>
  <c r="BA6" i="2"/>
  <c r="BI6" i="2"/>
  <c r="BQ6" i="2"/>
  <c r="BY6" i="2"/>
  <c r="AV6" i="2"/>
  <c r="AW6" i="2"/>
  <c r="AU6" i="2"/>
  <c r="AF8" i="9"/>
  <c r="AH25" i="2"/>
  <c r="AH17" i="2"/>
  <c r="AA17" i="9"/>
  <c r="AP60" i="2"/>
  <c r="AH34" i="2"/>
  <c r="BA47" i="2"/>
  <c r="BI47" i="2"/>
  <c r="BY47" i="2"/>
  <c r="AW47" i="2"/>
  <c r="AV47" i="2"/>
  <c r="AU47" i="2"/>
  <c r="BD30" i="2"/>
  <c r="BE30" i="2"/>
  <c r="AH58" i="2"/>
  <c r="AH40" i="2"/>
  <c r="AS57" i="2"/>
  <c r="AT57" i="2"/>
  <c r="AN57" i="2"/>
  <c r="AM57" i="2"/>
  <c r="AO57" i="2"/>
  <c r="AL8" i="9"/>
  <c r="AM8" i="9"/>
  <c r="AS14" i="2"/>
  <c r="AT14" i="2"/>
  <c r="AN14" i="2"/>
  <c r="AH18" i="2"/>
  <c r="AP39" i="2"/>
  <c r="AS38" i="2"/>
  <c r="AT38" i="2"/>
  <c r="AN38" i="2"/>
  <c r="AO38" i="2"/>
  <c r="AM38" i="2"/>
  <c r="AS24" i="2"/>
  <c r="AT24" i="2"/>
  <c r="AM24" i="2"/>
  <c r="AO24" i="2"/>
  <c r="AN24" i="2"/>
  <c r="AS12" i="2"/>
  <c r="AT12" i="2"/>
  <c r="AO12" i="2"/>
  <c r="AN12" i="2"/>
  <c r="AM12" i="2"/>
  <c r="AS58" i="2"/>
  <c r="AT58" i="2"/>
  <c r="AO58" i="2"/>
  <c r="AN58" i="2"/>
  <c r="AM58" i="2"/>
  <c r="AS40" i="2"/>
  <c r="AT40" i="2"/>
  <c r="AO40" i="2"/>
  <c r="AM40" i="2"/>
  <c r="AN40" i="2"/>
  <c r="AV56" i="2"/>
  <c r="BA56" i="2"/>
  <c r="BI56" i="2"/>
  <c r="BY56" i="2"/>
  <c r="AU56" i="2"/>
  <c r="AW56" i="2"/>
  <c r="AS61" i="2"/>
  <c r="AT61" i="2"/>
  <c r="AM61" i="2"/>
  <c r="AN61" i="2"/>
  <c r="AO61" i="2"/>
  <c r="BA31" i="2"/>
  <c r="BI31" i="2"/>
  <c r="BQ31" i="2"/>
  <c r="BY31" i="2"/>
  <c r="AU31" i="2"/>
  <c r="AV31" i="2"/>
  <c r="AW31" i="2"/>
  <c r="AP48" i="2"/>
  <c r="AL19" i="9"/>
  <c r="AH33" i="2"/>
  <c r="AS26" i="2"/>
  <c r="AT26" i="2"/>
  <c r="AO26" i="2"/>
  <c r="AM26" i="2"/>
  <c r="AN26" i="2"/>
  <c r="AS54" i="2"/>
  <c r="AT54" i="2"/>
  <c r="AM54" i="2"/>
  <c r="AO54" i="2"/>
  <c r="AN54" i="2"/>
  <c r="BY59" i="2"/>
  <c r="AU59" i="2"/>
  <c r="AV59" i="2"/>
  <c r="AW59" i="2"/>
  <c r="AH53" i="2"/>
  <c r="AA8" i="9"/>
  <c r="AP44" i="2"/>
  <c r="AF17" i="9"/>
  <c r="AV60" i="2"/>
  <c r="AW60" i="2"/>
  <c r="BA60" i="2"/>
  <c r="BY60" i="2"/>
  <c r="AU60" i="2"/>
  <c r="AU5" i="2"/>
  <c r="AV5" i="2"/>
  <c r="BA5" i="2"/>
  <c r="BI5" i="2"/>
  <c r="BQ5" i="2"/>
  <c r="AW5" i="2"/>
  <c r="AH57" i="2"/>
  <c r="AG12" i="9"/>
  <c r="AP15" i="2"/>
  <c r="AH14" i="2"/>
  <c r="AA11" i="9"/>
  <c r="AA27" i="9"/>
  <c r="AU49" i="2"/>
  <c r="BA49" i="2"/>
  <c r="BI49" i="2"/>
  <c r="BY49" i="2"/>
  <c r="AV49" i="2"/>
  <c r="AW49" i="2"/>
  <c r="AS18" i="2"/>
  <c r="AT18" i="2"/>
  <c r="AN18" i="2"/>
  <c r="AP27" i="2"/>
  <c r="AH38" i="2"/>
  <c r="AL9" i="9"/>
  <c r="H22" i="10"/>
  <c r="AL34" i="9"/>
  <c r="AS8" i="2"/>
  <c r="AT8" i="2"/>
  <c r="AM8" i="2"/>
  <c r="AO8" i="2"/>
  <c r="AN8" i="2"/>
  <c r="AS9" i="2"/>
  <c r="AT9" i="2"/>
  <c r="AO9" i="2"/>
  <c r="AN9" i="2"/>
  <c r="AM9" i="2"/>
  <c r="AH29" i="2"/>
  <c r="AH54" i="2"/>
  <c r="AS22" i="2"/>
  <c r="AT22" i="2"/>
  <c r="AO22" i="2"/>
  <c r="AM22" i="2"/>
  <c r="AN22" i="2"/>
  <c r="AS25" i="2"/>
  <c r="AT25" i="2"/>
  <c r="AO25" i="2"/>
  <c r="AN25" i="2"/>
  <c r="AM25" i="2"/>
  <c r="AU44" i="2"/>
  <c r="BA44" i="2"/>
  <c r="BI44" i="2"/>
  <c r="BY44" i="2"/>
  <c r="AV44" i="2"/>
  <c r="AW44" i="2"/>
  <c r="AS34" i="2"/>
  <c r="AT34" i="2"/>
  <c r="AO34" i="2"/>
  <c r="AM34" i="2"/>
  <c r="AN34" i="2"/>
  <c r="AS28" i="2"/>
  <c r="AT28" i="2"/>
  <c r="AM28" i="2"/>
  <c r="AO28" i="2"/>
  <c r="AN28" i="2"/>
  <c r="AL15" i="9"/>
  <c r="BA15" i="2"/>
  <c r="BI15" i="2"/>
  <c r="BQ15" i="2"/>
  <c r="BY15" i="2"/>
  <c r="AU15" i="2"/>
  <c r="AV15" i="2"/>
  <c r="AW15" i="2"/>
  <c r="AF9" i="9"/>
  <c r="AJ27" i="9"/>
  <c r="AP49" i="2"/>
  <c r="BA39" i="2"/>
  <c r="BI39" i="2"/>
  <c r="BY39" i="2"/>
  <c r="AU39" i="2"/>
  <c r="AW39" i="2"/>
  <c r="AV39" i="2"/>
  <c r="BA55" i="2"/>
  <c r="BI55" i="2"/>
  <c r="BY55" i="2"/>
  <c r="AU55" i="2"/>
  <c r="AW55" i="2"/>
  <c r="AV55" i="2"/>
  <c r="BA27" i="2"/>
  <c r="BI27" i="2"/>
  <c r="BQ27" i="2"/>
  <c r="BY27" i="2"/>
  <c r="AW27" i="2"/>
  <c r="AV27" i="2"/>
  <c r="AU27" i="2"/>
  <c r="AS21" i="2"/>
  <c r="AT21" i="2"/>
  <c r="AO21" i="2"/>
  <c r="AN21" i="2"/>
  <c r="AM21" i="2"/>
  <c r="AN46" i="2"/>
  <c r="AO46" i="2"/>
  <c r="AH45" i="2"/>
  <c r="AO45" i="2"/>
  <c r="AN45" i="2"/>
  <c r="AH43" i="2"/>
  <c r="AO43" i="2"/>
  <c r="AN43" i="2"/>
  <c r="AN42" i="2"/>
  <c r="AO42" i="2"/>
  <c r="AN41" i="2"/>
  <c r="AO41" i="2"/>
  <c r="AH41" i="2"/>
  <c r="H35" i="10"/>
  <c r="H36" i="10"/>
  <c r="H34" i="10"/>
  <c r="H28" i="10"/>
  <c r="H26" i="10"/>
  <c r="H24" i="10"/>
  <c r="H16" i="10"/>
  <c r="H12" i="10"/>
  <c r="H37" i="10"/>
  <c r="H33" i="10"/>
  <c r="H29" i="10"/>
  <c r="H25" i="10"/>
  <c r="H21" i="10"/>
  <c r="H17" i="10"/>
  <c r="H13" i="10"/>
  <c r="H9" i="10"/>
  <c r="D16" i="1"/>
  <c r="H63" i="2"/>
  <c r="H61" i="2"/>
  <c r="H62" i="2"/>
  <c r="H60" i="2"/>
  <c r="H59" i="2"/>
  <c r="H58" i="2"/>
  <c r="H49" i="2"/>
  <c r="H50" i="2"/>
  <c r="H51" i="2"/>
  <c r="H52" i="2"/>
  <c r="H53" i="2"/>
  <c r="H54" i="2"/>
  <c r="H55" i="2"/>
  <c r="H56" i="2"/>
  <c r="H57" i="2"/>
  <c r="H48" i="2"/>
  <c r="H47" i="2"/>
  <c r="H46" i="2"/>
  <c r="H43" i="2"/>
  <c r="H44" i="2"/>
  <c r="H45" i="2"/>
  <c r="H42" i="2"/>
  <c r="H41" i="2"/>
  <c r="H40" i="2"/>
  <c r="H38" i="2"/>
  <c r="H39" i="2"/>
  <c r="H37" i="2"/>
  <c r="H35" i="2"/>
  <c r="H33" i="2"/>
  <c r="H34" i="2"/>
  <c r="H32" i="2"/>
  <c r="H31" i="2"/>
  <c r="H30" i="2"/>
  <c r="H25" i="2"/>
  <c r="H26" i="2"/>
  <c r="H27" i="2"/>
  <c r="H28" i="2"/>
  <c r="H29" i="2"/>
  <c r="H22" i="2"/>
  <c r="H23" i="2"/>
  <c r="H24" i="2"/>
  <c r="H21" i="2"/>
  <c r="H20" i="2"/>
  <c r="H19" i="2"/>
  <c r="H8" i="2"/>
  <c r="H9" i="2"/>
  <c r="H10" i="2"/>
  <c r="H11" i="2"/>
  <c r="H12" i="2"/>
  <c r="H13" i="2"/>
  <c r="H14" i="2"/>
  <c r="H15" i="2"/>
  <c r="H16" i="2"/>
  <c r="H17" i="2"/>
  <c r="H18" i="2"/>
  <c r="H7" i="2"/>
  <c r="H6" i="2"/>
  <c r="H5" i="2"/>
  <c r="F6" i="2"/>
  <c r="G6" i="2"/>
  <c r="I6" i="2"/>
  <c r="F7" i="2"/>
  <c r="G7" i="2"/>
  <c r="I7" i="2"/>
  <c r="F8" i="2"/>
  <c r="G8" i="2"/>
  <c r="I8" i="2"/>
  <c r="F9" i="2"/>
  <c r="G9" i="2"/>
  <c r="I9" i="2"/>
  <c r="F10" i="2"/>
  <c r="G10" i="2"/>
  <c r="I10" i="2"/>
  <c r="F11" i="2"/>
  <c r="G11" i="2"/>
  <c r="I11" i="2"/>
  <c r="F12" i="2"/>
  <c r="G12" i="2"/>
  <c r="I12" i="2"/>
  <c r="F13" i="2"/>
  <c r="G13" i="2"/>
  <c r="I13" i="2"/>
  <c r="F14" i="2"/>
  <c r="G14" i="2"/>
  <c r="I14" i="2"/>
  <c r="F15" i="2"/>
  <c r="G15" i="2"/>
  <c r="I15" i="2"/>
  <c r="F16" i="2"/>
  <c r="G16" i="2"/>
  <c r="I16" i="2"/>
  <c r="F17" i="2"/>
  <c r="G17" i="2"/>
  <c r="I17" i="2"/>
  <c r="F18" i="2"/>
  <c r="G18" i="2"/>
  <c r="I18" i="2"/>
  <c r="F19" i="2"/>
  <c r="G19" i="2"/>
  <c r="I19" i="2"/>
  <c r="F20" i="2"/>
  <c r="G20" i="2"/>
  <c r="I20" i="2"/>
  <c r="F21" i="2"/>
  <c r="G21" i="2"/>
  <c r="I21" i="2"/>
  <c r="F22" i="2"/>
  <c r="G22" i="2"/>
  <c r="I22" i="2"/>
  <c r="F23" i="2"/>
  <c r="G23" i="2"/>
  <c r="I23" i="2"/>
  <c r="F24" i="2"/>
  <c r="G24" i="2"/>
  <c r="I24" i="2"/>
  <c r="F25" i="2"/>
  <c r="G25" i="2"/>
  <c r="I25" i="2"/>
  <c r="F26" i="2"/>
  <c r="G26" i="2"/>
  <c r="I26" i="2"/>
  <c r="F27" i="2"/>
  <c r="G27" i="2"/>
  <c r="I27" i="2"/>
  <c r="F28" i="2"/>
  <c r="G28" i="2"/>
  <c r="I28" i="2"/>
  <c r="F29" i="2"/>
  <c r="G29" i="2"/>
  <c r="I29" i="2"/>
  <c r="F30" i="2"/>
  <c r="G30" i="2"/>
  <c r="I30" i="2"/>
  <c r="F31" i="2"/>
  <c r="G31" i="2"/>
  <c r="I31" i="2"/>
  <c r="F32" i="2"/>
  <c r="G32" i="2"/>
  <c r="I32" i="2"/>
  <c r="F33" i="2"/>
  <c r="G33" i="2"/>
  <c r="I33" i="2"/>
  <c r="F34" i="2"/>
  <c r="G34" i="2"/>
  <c r="I34" i="2"/>
  <c r="F35" i="2"/>
  <c r="G35" i="2"/>
  <c r="I35" i="2"/>
  <c r="F37" i="2"/>
  <c r="G37" i="2"/>
  <c r="I37" i="2"/>
  <c r="F38" i="2"/>
  <c r="G38" i="2"/>
  <c r="I38" i="2"/>
  <c r="F39" i="2"/>
  <c r="G39" i="2"/>
  <c r="I39" i="2"/>
  <c r="F40" i="2"/>
  <c r="G40" i="2"/>
  <c r="I40" i="2"/>
  <c r="F41" i="2"/>
  <c r="G41" i="2"/>
  <c r="I41" i="2"/>
  <c r="F42" i="2"/>
  <c r="G42" i="2"/>
  <c r="I42" i="2"/>
  <c r="F43" i="2"/>
  <c r="G43" i="2"/>
  <c r="I43" i="2"/>
  <c r="F44" i="2"/>
  <c r="G44" i="2"/>
  <c r="I44" i="2"/>
  <c r="F45" i="2"/>
  <c r="G45" i="2"/>
  <c r="I45" i="2"/>
  <c r="F46" i="2"/>
  <c r="G46" i="2"/>
  <c r="I46" i="2"/>
  <c r="F47" i="2"/>
  <c r="G47" i="2"/>
  <c r="I47" i="2"/>
  <c r="F48" i="2"/>
  <c r="G48" i="2"/>
  <c r="I48" i="2"/>
  <c r="F49" i="2"/>
  <c r="G49" i="2"/>
  <c r="I49" i="2"/>
  <c r="F50" i="2"/>
  <c r="G50" i="2"/>
  <c r="I50" i="2"/>
  <c r="F51" i="2"/>
  <c r="G51" i="2"/>
  <c r="I51" i="2"/>
  <c r="F52" i="2"/>
  <c r="G52" i="2"/>
  <c r="I52" i="2"/>
  <c r="F53" i="2"/>
  <c r="G53" i="2"/>
  <c r="I53" i="2"/>
  <c r="F54" i="2"/>
  <c r="G54" i="2"/>
  <c r="I54" i="2"/>
  <c r="F55" i="2"/>
  <c r="G55" i="2"/>
  <c r="I55" i="2"/>
  <c r="F56" i="2"/>
  <c r="G56" i="2"/>
  <c r="I56" i="2"/>
  <c r="F57" i="2"/>
  <c r="G57" i="2"/>
  <c r="I57" i="2"/>
  <c r="F58" i="2"/>
  <c r="G58" i="2"/>
  <c r="I58" i="2"/>
  <c r="F59" i="2"/>
  <c r="G59" i="2"/>
  <c r="I59" i="2"/>
  <c r="F60" i="2"/>
  <c r="G60" i="2"/>
  <c r="I60" i="2"/>
  <c r="F61" i="2"/>
  <c r="G61" i="2"/>
  <c r="I61" i="2"/>
  <c r="F62" i="2"/>
  <c r="G62" i="2"/>
  <c r="I62" i="2"/>
  <c r="F63" i="2"/>
  <c r="G63" i="2"/>
  <c r="I63" i="2"/>
  <c r="G5" i="2"/>
  <c r="I5" i="2"/>
  <c r="A9" i="1"/>
  <c r="A14" i="1"/>
  <c r="A13" i="1"/>
  <c r="A12" i="1"/>
  <c r="A11" i="1"/>
  <c r="A10" i="1"/>
  <c r="E9" i="1"/>
  <c r="E47" i="1"/>
  <c r="E14" i="1"/>
  <c r="E63" i="1"/>
  <c r="E11" i="1"/>
  <c r="E73" i="1"/>
  <c r="E12" i="1"/>
  <c r="E81" i="1"/>
  <c r="F81" i="1"/>
  <c r="F13" i="1"/>
  <c r="D81" i="1"/>
  <c r="D13" i="1"/>
  <c r="C81" i="1"/>
  <c r="C13" i="1"/>
  <c r="B81" i="1"/>
  <c r="B13" i="1"/>
  <c r="B73" i="1"/>
  <c r="B12" i="1"/>
  <c r="F63" i="1"/>
  <c r="F11" i="1"/>
  <c r="D63" i="1"/>
  <c r="D11" i="1"/>
  <c r="C63" i="1"/>
  <c r="C11" i="1"/>
  <c r="B63" i="1"/>
  <c r="B11" i="1"/>
  <c r="F55" i="1"/>
  <c r="F10" i="1"/>
  <c r="E55" i="1"/>
  <c r="E10" i="1"/>
  <c r="D55" i="1"/>
  <c r="D10" i="1"/>
  <c r="C55" i="1"/>
  <c r="C10" i="1"/>
  <c r="B55" i="1"/>
  <c r="B10" i="1"/>
  <c r="F47" i="1"/>
  <c r="F14" i="1"/>
  <c r="D47" i="1"/>
  <c r="D14" i="1"/>
  <c r="C47" i="1"/>
  <c r="C14" i="1"/>
  <c r="B47" i="1"/>
  <c r="B14" i="1"/>
  <c r="B9" i="1"/>
  <c r="C9" i="1"/>
  <c r="C73" i="1"/>
  <c r="C12" i="1"/>
  <c r="D73" i="1"/>
  <c r="D12" i="1"/>
  <c r="D9" i="1"/>
  <c r="F73" i="1"/>
  <c r="F12" i="1"/>
  <c r="F9" i="1"/>
  <c r="G23" i="1"/>
  <c r="C16" i="1"/>
  <c r="F16" i="1"/>
  <c r="E16" i="1"/>
  <c r="G16" i="1"/>
  <c r="AR10" i="9"/>
  <c r="AQ15" i="9"/>
  <c r="AS15" i="9"/>
  <c r="AS8" i="9"/>
  <c r="AQ20" i="9"/>
  <c r="AS20" i="9"/>
  <c r="BC16" i="9"/>
  <c r="AS18" i="9"/>
  <c r="AS10" i="9"/>
  <c r="AS33" i="9"/>
  <c r="CB60" i="2"/>
  <c r="BZ60" i="2"/>
  <c r="CC60" i="2"/>
  <c r="CA60" i="2"/>
  <c r="CD60" i="2"/>
  <c r="CB59" i="2"/>
  <c r="BZ59" i="2"/>
  <c r="CC59" i="2"/>
  <c r="CA59" i="2"/>
  <c r="CD59" i="2"/>
  <c r="CB56" i="2"/>
  <c r="BZ56" i="2"/>
  <c r="CC56" i="2"/>
  <c r="CA56" i="2"/>
  <c r="CD56" i="2"/>
  <c r="CB48" i="2"/>
  <c r="BZ48" i="2"/>
  <c r="CC48" i="2"/>
  <c r="CA48" i="2"/>
  <c r="CD48" i="2"/>
  <c r="CB51" i="2"/>
  <c r="BZ51" i="2"/>
  <c r="CC51" i="2"/>
  <c r="CA51" i="2"/>
  <c r="CD51" i="2"/>
  <c r="CB63" i="2"/>
  <c r="BZ63" i="2"/>
  <c r="CC63" i="2"/>
  <c r="CA63" i="2"/>
  <c r="CD63" i="2"/>
  <c r="CB32" i="2"/>
  <c r="BZ32" i="2"/>
  <c r="CC32" i="2"/>
  <c r="CA32" i="2"/>
  <c r="CD32" i="2"/>
  <c r="CB7" i="2"/>
  <c r="BZ7" i="2"/>
  <c r="CA7" i="2"/>
  <c r="CD7" i="2"/>
  <c r="CC7" i="2"/>
  <c r="CB52" i="2"/>
  <c r="BZ52" i="2"/>
  <c r="CC52" i="2"/>
  <c r="CA52" i="2"/>
  <c r="CD52" i="2"/>
  <c r="CB27" i="2"/>
  <c r="BZ27" i="2"/>
  <c r="CC27" i="2"/>
  <c r="CA27" i="2"/>
  <c r="CD27" i="2"/>
  <c r="CB55" i="2"/>
  <c r="BZ55" i="2"/>
  <c r="CC55" i="2"/>
  <c r="CA55" i="2"/>
  <c r="CD55" i="2"/>
  <c r="CB39" i="2"/>
  <c r="BZ39" i="2"/>
  <c r="CC39" i="2"/>
  <c r="CA39" i="2"/>
  <c r="CD39" i="2"/>
  <c r="CB49" i="2"/>
  <c r="BZ49" i="2"/>
  <c r="CC49" i="2"/>
  <c r="CA49" i="2"/>
  <c r="CD49" i="2"/>
  <c r="CB31" i="2"/>
  <c r="BZ31" i="2"/>
  <c r="CC31" i="2"/>
  <c r="CA31" i="2"/>
  <c r="CD31" i="2"/>
  <c r="CB47" i="2"/>
  <c r="BZ47" i="2"/>
  <c r="CC47" i="2"/>
  <c r="CA47" i="2"/>
  <c r="CD47" i="2"/>
  <c r="CB6" i="2"/>
  <c r="BZ6" i="2"/>
  <c r="CC6" i="2"/>
  <c r="CA6" i="2"/>
  <c r="CD6" i="2"/>
  <c r="CD11" i="2"/>
  <c r="CD30" i="2"/>
  <c r="CB15" i="2"/>
  <c r="BZ15" i="2"/>
  <c r="CC15" i="2"/>
  <c r="CA15" i="2"/>
  <c r="CD15" i="2"/>
  <c r="CB44" i="2"/>
  <c r="BZ44" i="2"/>
  <c r="CC44" i="2"/>
  <c r="CA44" i="2"/>
  <c r="CD44" i="2"/>
  <c r="CB5" i="2"/>
  <c r="BZ5" i="2"/>
  <c r="CA5" i="2"/>
  <c r="CD5" i="2"/>
  <c r="CC5" i="2"/>
  <c r="BT27" i="2"/>
  <c r="BR27" i="2"/>
  <c r="BU27" i="2"/>
  <c r="BS27" i="2"/>
  <c r="BT55" i="2"/>
  <c r="BR55" i="2"/>
  <c r="BU55" i="2"/>
  <c r="BS55" i="2"/>
  <c r="BT39" i="2"/>
  <c r="BR39" i="2"/>
  <c r="BU39" i="2"/>
  <c r="BS39" i="2"/>
  <c r="BT49" i="2"/>
  <c r="BR49" i="2"/>
  <c r="BU49" i="2"/>
  <c r="BS49" i="2"/>
  <c r="BT31" i="2"/>
  <c r="BR31" i="2"/>
  <c r="BU31" i="2"/>
  <c r="BS31" i="2"/>
  <c r="BT47" i="2"/>
  <c r="BR47" i="2"/>
  <c r="BU47" i="2"/>
  <c r="BS47" i="2"/>
  <c r="BT6" i="2"/>
  <c r="BR6" i="2"/>
  <c r="BU6" i="2"/>
  <c r="BS6" i="2"/>
  <c r="BV11" i="2"/>
  <c r="BV30" i="2"/>
  <c r="BT15" i="2"/>
  <c r="BR15" i="2"/>
  <c r="BU15" i="2"/>
  <c r="BS15" i="2"/>
  <c r="BT44" i="2"/>
  <c r="BR44" i="2"/>
  <c r="BU44" i="2"/>
  <c r="BS44" i="2"/>
  <c r="BT5" i="2"/>
  <c r="BR5" i="2"/>
  <c r="BU5" i="2"/>
  <c r="BS5" i="2"/>
  <c r="BT60" i="2"/>
  <c r="BR60" i="2"/>
  <c r="BU60" i="2"/>
  <c r="BS60" i="2"/>
  <c r="BT59" i="2"/>
  <c r="BR59" i="2"/>
  <c r="BU59" i="2"/>
  <c r="BS59" i="2"/>
  <c r="BT56" i="2"/>
  <c r="BR56" i="2"/>
  <c r="BU56" i="2"/>
  <c r="BS56" i="2"/>
  <c r="BT48" i="2"/>
  <c r="BR48" i="2"/>
  <c r="BU48" i="2"/>
  <c r="BS48" i="2"/>
  <c r="BT51" i="2"/>
  <c r="BR51" i="2"/>
  <c r="BU51" i="2"/>
  <c r="BS51" i="2"/>
  <c r="BT63" i="2"/>
  <c r="BR63" i="2"/>
  <c r="BU63" i="2"/>
  <c r="BS63" i="2"/>
  <c r="BT32" i="2"/>
  <c r="BR32" i="2"/>
  <c r="BU32" i="2"/>
  <c r="BS32" i="2"/>
  <c r="BT7" i="2"/>
  <c r="BU7" i="2"/>
  <c r="BR7" i="2"/>
  <c r="BS7" i="2"/>
  <c r="BT52" i="2"/>
  <c r="BR52" i="2"/>
  <c r="BU52" i="2"/>
  <c r="BS52" i="2"/>
  <c r="BB27" i="2"/>
  <c r="BB55" i="2"/>
  <c r="BC55" i="2"/>
  <c r="BB39" i="2"/>
  <c r="BB49" i="2"/>
  <c r="BB31" i="2"/>
  <c r="BC31" i="2"/>
  <c r="BB47" i="2"/>
  <c r="BB6" i="2"/>
  <c r="BN11" i="2"/>
  <c r="BM30" i="2"/>
  <c r="BL30" i="2"/>
  <c r="BJ30" i="2"/>
  <c r="BK30" i="2"/>
  <c r="BB15" i="2"/>
  <c r="BC15" i="2"/>
  <c r="BB44" i="2"/>
  <c r="BC44" i="2"/>
  <c r="BB5" i="2"/>
  <c r="BC5" i="2"/>
  <c r="BB60" i="2"/>
  <c r="BB59" i="2"/>
  <c r="BC59" i="2"/>
  <c r="BB56" i="2"/>
  <c r="BC56" i="2"/>
  <c r="BB48" i="2"/>
  <c r="BC48" i="2"/>
  <c r="BB51" i="2"/>
  <c r="BC51" i="2"/>
  <c r="BB63" i="2"/>
  <c r="BB32" i="2"/>
  <c r="BM7" i="2"/>
  <c r="BJ7" i="2"/>
  <c r="BK7" i="2"/>
  <c r="BL7" i="2"/>
  <c r="BB52" i="2"/>
  <c r="BC52" i="2"/>
  <c r="AU25" i="9"/>
  <c r="AP25" i="9"/>
  <c r="BE11" i="9"/>
  <c r="BA11" i="9"/>
  <c r="BB11" i="9"/>
  <c r="BF35" i="9"/>
  <c r="BG35" i="9"/>
  <c r="BE15" i="9"/>
  <c r="BB15" i="9"/>
  <c r="BA15" i="9"/>
  <c r="BE9" i="9"/>
  <c r="BB9" i="9"/>
  <c r="BA9" i="9"/>
  <c r="BC9" i="9"/>
  <c r="AQ12" i="9"/>
  <c r="AS12" i="9"/>
  <c r="AZ12" i="9"/>
  <c r="BE10" i="9"/>
  <c r="BA10" i="9"/>
  <c r="BB10" i="9"/>
  <c r="BC10" i="9"/>
  <c r="BE20" i="9"/>
  <c r="BA20" i="9"/>
  <c r="BB20" i="9"/>
  <c r="BC20" i="9"/>
  <c r="BE33" i="9"/>
  <c r="BA33" i="9"/>
  <c r="BC33" i="9"/>
  <c r="BB33" i="9"/>
  <c r="BE40" i="9"/>
  <c r="BA40" i="9"/>
  <c r="BB40" i="9"/>
  <c r="BC40" i="9"/>
  <c r="BG17" i="9"/>
  <c r="BF17" i="9"/>
  <c r="BG16" i="9"/>
  <c r="BF16" i="9"/>
  <c r="BE31" i="9"/>
  <c r="BA31" i="9"/>
  <c r="BB31" i="9"/>
  <c r="BE14" i="9"/>
  <c r="BA14" i="9"/>
  <c r="BB14" i="9"/>
  <c r="BC14" i="9"/>
  <c r="BE18" i="9"/>
  <c r="BA18" i="9"/>
  <c r="BB18" i="9"/>
  <c r="AU27" i="9"/>
  <c r="AP27" i="9"/>
  <c r="AP13" i="9"/>
  <c r="AZ13" i="9"/>
  <c r="AU13" i="9"/>
  <c r="AX16" i="9"/>
  <c r="AS16" i="9"/>
  <c r="AR11" i="9"/>
  <c r="AS11" i="9"/>
  <c r="BG36" i="9"/>
  <c r="BF36" i="9"/>
  <c r="BG41" i="9"/>
  <c r="BF41" i="9"/>
  <c r="BE39" i="9"/>
  <c r="BA39" i="9"/>
  <c r="BB39" i="9"/>
  <c r="AZ38" i="9"/>
  <c r="AQ38" i="9"/>
  <c r="AR38" i="9"/>
  <c r="AS38" i="9"/>
  <c r="AZ34" i="9"/>
  <c r="AQ34" i="9"/>
  <c r="AS34" i="9"/>
  <c r="AR34" i="9"/>
  <c r="BG8" i="9"/>
  <c r="BF8" i="9"/>
  <c r="BE32" i="9"/>
  <c r="BA32" i="9"/>
  <c r="BB32" i="9"/>
  <c r="BC32" i="9"/>
  <c r="AS29" i="9"/>
  <c r="BE29" i="9"/>
  <c r="BA29" i="9"/>
  <c r="BB29" i="9"/>
  <c r="BC29" i="9"/>
  <c r="BE37" i="9"/>
  <c r="BA37" i="9"/>
  <c r="BB37" i="9"/>
  <c r="BG28" i="9"/>
  <c r="BF28" i="9"/>
  <c r="AZ42" i="9"/>
  <c r="AQ42" i="9"/>
  <c r="AR42" i="9"/>
  <c r="AZ30" i="9"/>
  <c r="AQ30" i="9"/>
  <c r="AS30" i="9"/>
  <c r="AR30" i="9"/>
  <c r="AZ26" i="9"/>
  <c r="AQ26" i="9"/>
  <c r="AR26" i="9"/>
  <c r="BE19" i="9"/>
  <c r="BA19" i="9"/>
  <c r="BB19" i="9"/>
  <c r="BC19" i="9"/>
  <c r="AM20" i="9"/>
  <c r="AM18" i="9"/>
  <c r="AR13" i="9"/>
  <c r="AM9" i="9"/>
  <c r="AM10" i="9"/>
  <c r="AQ9" i="9"/>
  <c r="AR9" i="9"/>
  <c r="AM14" i="9"/>
  <c r="AM19" i="9"/>
  <c r="AM15" i="9"/>
  <c r="AM12" i="9"/>
  <c r="AV15" i="9"/>
  <c r="AW15" i="9"/>
  <c r="AV8" i="9"/>
  <c r="AW8" i="9"/>
  <c r="AV10" i="9"/>
  <c r="AW10" i="9"/>
  <c r="AV14" i="9"/>
  <c r="AW14" i="9"/>
  <c r="AV12" i="9"/>
  <c r="AW12" i="9"/>
  <c r="AV20" i="9"/>
  <c r="AV19" i="9"/>
  <c r="AV18" i="9"/>
  <c r="AV9" i="9"/>
  <c r="AW9" i="9"/>
  <c r="AM42" i="9"/>
  <c r="AM38" i="9"/>
  <c r="AV26" i="9"/>
  <c r="AX26" i="9"/>
  <c r="AK27" i="9"/>
  <c r="AV27" i="9"/>
  <c r="AM26" i="9"/>
  <c r="AK13" i="9"/>
  <c r="AK11" i="9"/>
  <c r="AK25" i="9"/>
  <c r="AV25" i="9"/>
  <c r="AW42" i="9"/>
  <c r="AX42" i="9"/>
  <c r="AW18" i="9"/>
  <c r="AW30" i="9"/>
  <c r="AX30" i="9"/>
  <c r="AW38" i="9"/>
  <c r="AX38" i="9"/>
  <c r="AX52" i="2"/>
  <c r="BD7" i="2"/>
  <c r="BB7" i="2"/>
  <c r="BC7" i="2"/>
  <c r="BE7" i="2"/>
  <c r="AV23" i="2"/>
  <c r="AT23" i="2"/>
  <c r="AU23" i="2"/>
  <c r="AT10" i="2"/>
  <c r="AU10" i="2"/>
  <c r="BA13" i="2"/>
  <c r="BI13" i="2"/>
  <c r="BQ13" i="2"/>
  <c r="BY13" i="2"/>
  <c r="AT13" i="2"/>
  <c r="AU13" i="2"/>
  <c r="AV35" i="2"/>
  <c r="AT35" i="2"/>
  <c r="AU35" i="2"/>
  <c r="AW62" i="2"/>
  <c r="AT62" i="2"/>
  <c r="AU62" i="2"/>
  <c r="AW36" i="2"/>
  <c r="AT36" i="2"/>
  <c r="AU36" i="2"/>
  <c r="AW19" i="2"/>
  <c r="AT19" i="2"/>
  <c r="AU19" i="2"/>
  <c r="BA10" i="2"/>
  <c r="BI10" i="2"/>
  <c r="BQ10" i="2"/>
  <c r="BY10" i="2"/>
  <c r="AT32" i="2"/>
  <c r="AU32" i="2"/>
  <c r="BD52" i="2"/>
  <c r="BE52" i="2"/>
  <c r="AW32" i="2"/>
  <c r="AV32" i="2"/>
  <c r="BF11" i="2"/>
  <c r="AX7" i="2"/>
  <c r="AW35" i="2"/>
  <c r="BA35" i="2"/>
  <c r="BI35" i="2"/>
  <c r="BY35" i="2"/>
  <c r="AP36" i="2"/>
  <c r="AW10" i="2"/>
  <c r="AV10" i="2"/>
  <c r="AG11" i="9"/>
  <c r="AG15" i="9"/>
  <c r="AG27" i="9"/>
  <c r="AP35" i="2"/>
  <c r="AV62" i="2"/>
  <c r="AP13" i="2"/>
  <c r="AV13" i="2"/>
  <c r="AP10" i="2"/>
  <c r="AW13" i="2"/>
  <c r="AP19" i="2"/>
  <c r="AP32" i="2"/>
  <c r="AP23" i="2"/>
  <c r="BA36" i="2"/>
  <c r="BI36" i="2"/>
  <c r="BY36" i="2"/>
  <c r="AV36" i="2"/>
  <c r="BA62" i="2"/>
  <c r="BA23" i="2"/>
  <c r="BI23" i="2"/>
  <c r="BQ23" i="2"/>
  <c r="BY23" i="2"/>
  <c r="AV19" i="2"/>
  <c r="BA19" i="2"/>
  <c r="BI19" i="2"/>
  <c r="BQ19" i="2"/>
  <c r="BY19" i="2"/>
  <c r="AW23" i="2"/>
  <c r="AP62" i="2"/>
  <c r="AP20" i="2"/>
  <c r="AP14" i="2"/>
  <c r="AX15" i="2"/>
  <c r="J5" i="2"/>
  <c r="J59" i="2"/>
  <c r="J50" i="2"/>
  <c r="AX49" i="2"/>
  <c r="AP58" i="2"/>
  <c r="AP12" i="2"/>
  <c r="AP38" i="2"/>
  <c r="AM34" i="9"/>
  <c r="AW20" i="2"/>
  <c r="BA20" i="2"/>
  <c r="BI20" i="2"/>
  <c r="BQ20" i="2"/>
  <c r="BY20" i="2"/>
  <c r="AV20" i="2"/>
  <c r="AU20" i="2"/>
  <c r="AP50" i="2"/>
  <c r="AX51" i="2"/>
  <c r="AP16" i="2"/>
  <c r="AX55" i="2"/>
  <c r="AG9" i="9"/>
  <c r="AX59" i="2"/>
  <c r="AX47" i="2"/>
  <c r="AX5" i="2"/>
  <c r="AX31" i="2"/>
  <c r="AW16" i="2"/>
  <c r="AU16" i="2"/>
  <c r="AV16" i="2"/>
  <c r="BA16" i="2"/>
  <c r="BI16" i="2"/>
  <c r="BQ16" i="2"/>
  <c r="AP21" i="2"/>
  <c r="AX27" i="2"/>
  <c r="AX63" i="2"/>
  <c r="J47" i="2"/>
  <c r="AP43" i="2"/>
  <c r="AP25" i="2"/>
  <c r="AP8" i="2"/>
  <c r="AX60" i="2"/>
  <c r="AG17" i="9"/>
  <c r="AP54" i="2"/>
  <c r="AP57" i="2"/>
  <c r="BD15" i="2"/>
  <c r="BE15" i="2"/>
  <c r="BC49" i="2"/>
  <c r="BD49" i="2"/>
  <c r="BE49" i="2"/>
  <c r="BE55" i="2"/>
  <c r="BD55" i="2"/>
  <c r="J6" i="2"/>
  <c r="AU21" i="2"/>
  <c r="AV21" i="2"/>
  <c r="BA21" i="2"/>
  <c r="BI21" i="2"/>
  <c r="BQ21" i="2"/>
  <c r="BY21" i="2"/>
  <c r="AW21" i="2"/>
  <c r="BC39" i="2"/>
  <c r="BD39" i="2"/>
  <c r="BE39" i="2"/>
  <c r="AW28" i="2"/>
  <c r="BA28" i="2"/>
  <c r="BI28" i="2"/>
  <c r="BQ28" i="2"/>
  <c r="BY28" i="2"/>
  <c r="AV28" i="2"/>
  <c r="AU28" i="2"/>
  <c r="BA34" i="2"/>
  <c r="BI34" i="2"/>
  <c r="BY34" i="2"/>
  <c r="AV34" i="2"/>
  <c r="AU34" i="2"/>
  <c r="AW34" i="2"/>
  <c r="AX44" i="2"/>
  <c r="AU25" i="2"/>
  <c r="AW25" i="2"/>
  <c r="BA25" i="2"/>
  <c r="BI25" i="2"/>
  <c r="BQ25" i="2"/>
  <c r="BY25" i="2"/>
  <c r="AV25" i="2"/>
  <c r="BA22" i="2"/>
  <c r="BI22" i="2"/>
  <c r="BQ22" i="2"/>
  <c r="BY22" i="2"/>
  <c r="AU22" i="2"/>
  <c r="AW22" i="2"/>
  <c r="AV22" i="2"/>
  <c r="AP18" i="2"/>
  <c r="AP26" i="2"/>
  <c r="AW19" i="9"/>
  <c r="AP61" i="2"/>
  <c r="BE56" i="2"/>
  <c r="BD56" i="2"/>
  <c r="AP24" i="2"/>
  <c r="BF30" i="2"/>
  <c r="AG8" i="9"/>
  <c r="BE51" i="2"/>
  <c r="BD51" i="2"/>
  <c r="AU17" i="2"/>
  <c r="BA17" i="2"/>
  <c r="BI17" i="2"/>
  <c r="BQ17" i="2"/>
  <c r="AW17" i="2"/>
  <c r="AV17" i="2"/>
  <c r="AG25" i="9"/>
  <c r="AP33" i="2"/>
  <c r="F15" i="1"/>
  <c r="BA18" i="2"/>
  <c r="BI18" i="2"/>
  <c r="BQ18" i="2"/>
  <c r="BY18" i="2"/>
  <c r="AV18" i="2"/>
  <c r="AW18" i="2"/>
  <c r="AU18" i="2"/>
  <c r="BE5" i="2"/>
  <c r="BD5" i="2"/>
  <c r="BC32" i="2"/>
  <c r="BD32" i="2"/>
  <c r="BE32" i="2"/>
  <c r="BA61" i="2"/>
  <c r="BY61" i="2"/>
  <c r="AV61" i="2"/>
  <c r="AW61" i="2"/>
  <c r="AU61" i="2"/>
  <c r="AV40" i="2"/>
  <c r="BA40" i="2"/>
  <c r="BI40" i="2"/>
  <c r="BY40" i="2"/>
  <c r="AU40" i="2"/>
  <c r="AW40" i="2"/>
  <c r="AW20" i="9"/>
  <c r="BA38" i="2"/>
  <c r="BI38" i="2"/>
  <c r="BY38" i="2"/>
  <c r="AW38" i="2"/>
  <c r="AU38" i="2"/>
  <c r="AV38" i="2"/>
  <c r="AX39" i="2"/>
  <c r="AP34" i="2"/>
  <c r="AP22" i="2"/>
  <c r="BA9" i="2"/>
  <c r="BI9" i="2"/>
  <c r="BQ9" i="2"/>
  <c r="BY9" i="2"/>
  <c r="AU9" i="2"/>
  <c r="AW9" i="2"/>
  <c r="AV9" i="2"/>
  <c r="AL11" i="9"/>
  <c r="BD60" i="2"/>
  <c r="BE60" i="2"/>
  <c r="BC60" i="2"/>
  <c r="AL13" i="9"/>
  <c r="BE59" i="2"/>
  <c r="BD59" i="2"/>
  <c r="BA54" i="2"/>
  <c r="BI54" i="2"/>
  <c r="BY54" i="2"/>
  <c r="AW54" i="2"/>
  <c r="AU54" i="2"/>
  <c r="AV54" i="2"/>
  <c r="BA26" i="2"/>
  <c r="BI26" i="2"/>
  <c r="BQ26" i="2"/>
  <c r="BY26" i="2"/>
  <c r="AV26" i="2"/>
  <c r="AW26" i="2"/>
  <c r="AU26" i="2"/>
  <c r="BE6" i="2"/>
  <c r="BD6" i="2"/>
  <c r="BC6" i="2"/>
  <c r="AP29" i="2"/>
  <c r="AX48" i="2"/>
  <c r="AP17" i="2"/>
  <c r="AP37" i="2"/>
  <c r="AL25" i="9"/>
  <c r="AP53" i="2"/>
  <c r="AU33" i="2"/>
  <c r="BA33" i="2"/>
  <c r="BI33" i="2"/>
  <c r="BY33" i="2"/>
  <c r="AW33" i="2"/>
  <c r="AV33" i="2"/>
  <c r="BD27" i="2"/>
  <c r="BC27" i="2"/>
  <c r="BE27" i="2"/>
  <c r="BA58" i="2"/>
  <c r="BI58" i="2"/>
  <c r="BY58" i="2"/>
  <c r="AV58" i="2"/>
  <c r="AW58" i="2"/>
  <c r="AU58" i="2"/>
  <c r="AV12" i="2"/>
  <c r="BA12" i="2"/>
  <c r="BI12" i="2"/>
  <c r="BQ12" i="2"/>
  <c r="BY12" i="2"/>
  <c r="AU12" i="2"/>
  <c r="AW12" i="2"/>
  <c r="AV24" i="2"/>
  <c r="BA24" i="2"/>
  <c r="BI24" i="2"/>
  <c r="BQ24" i="2"/>
  <c r="BY24" i="2"/>
  <c r="AU24" i="2"/>
  <c r="AW24" i="2"/>
  <c r="BE47" i="2"/>
  <c r="BC47" i="2"/>
  <c r="BD47" i="2"/>
  <c r="BA50" i="2"/>
  <c r="BI50" i="2"/>
  <c r="BY50" i="2"/>
  <c r="AW50" i="2"/>
  <c r="AV50" i="2"/>
  <c r="AU50" i="2"/>
  <c r="AL27" i="9"/>
  <c r="AP28" i="2"/>
  <c r="BE44" i="2"/>
  <c r="BD44" i="2"/>
  <c r="AP9" i="2"/>
  <c r="AV8" i="2"/>
  <c r="BA8" i="2"/>
  <c r="BI8" i="2"/>
  <c r="BQ8" i="2"/>
  <c r="BY8" i="2"/>
  <c r="AU8" i="2"/>
  <c r="AW8" i="2"/>
  <c r="AW34" i="9"/>
  <c r="BE31" i="2"/>
  <c r="BD31" i="2"/>
  <c r="AX56" i="2"/>
  <c r="AP40" i="2"/>
  <c r="BA14" i="2"/>
  <c r="BI14" i="2"/>
  <c r="BQ14" i="2"/>
  <c r="BY14" i="2"/>
  <c r="AW14" i="2"/>
  <c r="AU14" i="2"/>
  <c r="AV14" i="2"/>
  <c r="BA57" i="2"/>
  <c r="BI57" i="2"/>
  <c r="BY57" i="2"/>
  <c r="AU57" i="2"/>
  <c r="AV57" i="2"/>
  <c r="AW57" i="2"/>
  <c r="AX6" i="2"/>
  <c r="BA29" i="2"/>
  <c r="BI29" i="2"/>
  <c r="BQ29" i="2"/>
  <c r="BY29" i="2"/>
  <c r="AU29" i="2"/>
  <c r="AV29" i="2"/>
  <c r="AW29" i="2"/>
  <c r="BD48" i="2"/>
  <c r="BE48" i="2"/>
  <c r="AV37" i="2"/>
  <c r="AW37" i="2"/>
  <c r="BA37" i="2"/>
  <c r="BI37" i="2"/>
  <c r="BY37" i="2"/>
  <c r="AU37" i="2"/>
  <c r="BE63" i="2"/>
  <c r="BD63" i="2"/>
  <c r="BC63" i="2"/>
  <c r="AV53" i="2"/>
  <c r="AW53" i="2"/>
  <c r="BA53" i="2"/>
  <c r="BI53" i="2"/>
  <c r="BY53" i="2"/>
  <c r="AU53" i="2"/>
  <c r="AP46" i="2"/>
  <c r="BA46" i="2"/>
  <c r="BI46" i="2"/>
  <c r="BY46" i="2"/>
  <c r="AW46" i="2"/>
  <c r="AU46" i="2"/>
  <c r="AV46" i="2"/>
  <c r="AP45" i="2"/>
  <c r="BA45" i="2"/>
  <c r="BI45" i="2"/>
  <c r="BY45" i="2"/>
  <c r="AW45" i="2"/>
  <c r="AU45" i="2"/>
  <c r="AV45" i="2"/>
  <c r="BA43" i="2"/>
  <c r="BI43" i="2"/>
  <c r="BY43" i="2"/>
  <c r="AU43" i="2"/>
  <c r="AW43" i="2"/>
  <c r="AV43" i="2"/>
  <c r="AP42" i="2"/>
  <c r="AV42" i="2"/>
  <c r="BA42" i="2"/>
  <c r="BI42" i="2"/>
  <c r="BY42" i="2"/>
  <c r="AU42" i="2"/>
  <c r="AW42" i="2"/>
  <c r="AP41" i="2"/>
  <c r="BA41" i="2"/>
  <c r="BI41" i="2"/>
  <c r="BY41" i="2"/>
  <c r="AU41" i="2"/>
  <c r="AW41" i="2"/>
  <c r="AV41" i="2"/>
  <c r="J53" i="2"/>
  <c r="J60" i="2"/>
  <c r="J54" i="2"/>
  <c r="J51" i="2"/>
  <c r="J48" i="2"/>
  <c r="J22" i="2"/>
  <c r="J32" i="2"/>
  <c r="G73" i="1"/>
  <c r="G55" i="1"/>
  <c r="G14" i="1"/>
  <c r="G10" i="1"/>
  <c r="G11" i="1"/>
  <c r="G47" i="1"/>
  <c r="D15" i="1"/>
  <c r="G12" i="1"/>
  <c r="J57" i="2"/>
  <c r="J55" i="2"/>
  <c r="J49" i="2"/>
  <c r="J63" i="2"/>
  <c r="J62" i="2"/>
  <c r="J37" i="2"/>
  <c r="J38" i="2"/>
  <c r="J40" i="2"/>
  <c r="J36" i="2"/>
  <c r="J45" i="2"/>
  <c r="J41" i="2"/>
  <c r="J43" i="2"/>
  <c r="J44" i="2"/>
  <c r="J34" i="2"/>
  <c r="J35" i="2"/>
  <c r="J31" i="2"/>
  <c r="J33" i="2"/>
  <c r="J29" i="2"/>
  <c r="J26" i="2"/>
  <c r="J27" i="2"/>
  <c r="J20" i="2"/>
  <c r="J25" i="2"/>
  <c r="J23" i="2"/>
  <c r="J21" i="2"/>
  <c r="J19" i="2"/>
  <c r="J18" i="2"/>
  <c r="J17" i="2"/>
  <c r="J16" i="2"/>
  <c r="J15" i="2"/>
  <c r="J14" i="2"/>
  <c r="J13" i="2"/>
  <c r="J12" i="2"/>
  <c r="J11" i="2"/>
  <c r="J10" i="2"/>
  <c r="J9" i="2"/>
  <c r="J8" i="2"/>
  <c r="J7" i="2"/>
  <c r="J24" i="2"/>
  <c r="J28" i="2"/>
  <c r="J30" i="2"/>
  <c r="J39" i="2"/>
  <c r="J42" i="2"/>
  <c r="J46" i="2"/>
  <c r="J56" i="2"/>
  <c r="J52" i="2"/>
  <c r="J58" i="2"/>
  <c r="J61" i="2"/>
  <c r="C15" i="1"/>
  <c r="C17" i="1"/>
  <c r="G9" i="1"/>
  <c r="B15" i="1"/>
  <c r="B17" i="1"/>
  <c r="E13" i="1"/>
  <c r="G13" i="1"/>
  <c r="G81" i="1"/>
  <c r="G63" i="1"/>
  <c r="AX12" i="9"/>
  <c r="AX15" i="9"/>
  <c r="BC37" i="9"/>
  <c r="BC18" i="9"/>
  <c r="BC11" i="9"/>
  <c r="AQ13" i="9"/>
  <c r="BH28" i="9"/>
  <c r="BC39" i="9"/>
  <c r="BC15" i="9"/>
  <c r="BH35" i="9"/>
  <c r="CB14" i="2"/>
  <c r="BZ14" i="2"/>
  <c r="CA14" i="2"/>
  <c r="CD14" i="2"/>
  <c r="CC14" i="2"/>
  <c r="CB33" i="2"/>
  <c r="BZ33" i="2"/>
  <c r="CA33" i="2"/>
  <c r="CC33" i="2"/>
  <c r="CD33" i="2"/>
  <c r="CB26" i="2"/>
  <c r="BZ26" i="2"/>
  <c r="CC26" i="2"/>
  <c r="CA26" i="2"/>
  <c r="CD26" i="2"/>
  <c r="CB40" i="2"/>
  <c r="BZ40" i="2"/>
  <c r="CC40" i="2"/>
  <c r="CA40" i="2"/>
  <c r="CD40" i="2"/>
  <c r="CB17" i="2"/>
  <c r="BZ17" i="2"/>
  <c r="CC17" i="2"/>
  <c r="CA17" i="2"/>
  <c r="CD17" i="2"/>
  <c r="CB22" i="2"/>
  <c r="BZ22" i="2"/>
  <c r="CC22" i="2"/>
  <c r="CA22" i="2"/>
  <c r="CD22" i="2"/>
  <c r="CB28" i="2"/>
  <c r="BZ28" i="2"/>
  <c r="CC28" i="2"/>
  <c r="CA28" i="2"/>
  <c r="CD28" i="2"/>
  <c r="CB16" i="2"/>
  <c r="BZ16" i="2"/>
  <c r="CC16" i="2"/>
  <c r="CA16" i="2"/>
  <c r="CD16" i="2"/>
  <c r="CB41" i="2"/>
  <c r="BZ41" i="2"/>
  <c r="CC41" i="2"/>
  <c r="CA41" i="2"/>
  <c r="CD41" i="2"/>
  <c r="CB42" i="2"/>
  <c r="BZ42" i="2"/>
  <c r="CC42" i="2"/>
  <c r="CA42" i="2"/>
  <c r="CD42" i="2"/>
  <c r="CB43" i="2"/>
  <c r="BZ43" i="2"/>
  <c r="CC43" i="2"/>
  <c r="CA43" i="2"/>
  <c r="CD43" i="2"/>
  <c r="CB45" i="2"/>
  <c r="BZ45" i="2"/>
  <c r="CC45" i="2"/>
  <c r="CA45" i="2"/>
  <c r="CD45" i="2"/>
  <c r="CB53" i="2"/>
  <c r="BZ53" i="2"/>
  <c r="CC53" i="2"/>
  <c r="CA53" i="2"/>
  <c r="CD53" i="2"/>
  <c r="CB57" i="2"/>
  <c r="BZ57" i="2"/>
  <c r="CA57" i="2"/>
  <c r="CC57" i="2"/>
  <c r="CD57" i="2"/>
  <c r="CB58" i="2"/>
  <c r="BZ58" i="2"/>
  <c r="CC58" i="2"/>
  <c r="CA58" i="2"/>
  <c r="CD58" i="2"/>
  <c r="CB54" i="2"/>
  <c r="BZ54" i="2"/>
  <c r="CC54" i="2"/>
  <c r="CA54" i="2"/>
  <c r="CD54" i="2"/>
  <c r="CB38" i="2"/>
  <c r="BZ38" i="2"/>
  <c r="CC38" i="2"/>
  <c r="CA38" i="2"/>
  <c r="CD38" i="2"/>
  <c r="CB18" i="2"/>
  <c r="BZ18" i="2"/>
  <c r="CC18" i="2"/>
  <c r="CA18" i="2"/>
  <c r="CD18" i="2"/>
  <c r="CB25" i="2"/>
  <c r="BZ25" i="2"/>
  <c r="CC25" i="2"/>
  <c r="CA25" i="2"/>
  <c r="CD25" i="2"/>
  <c r="CB21" i="2"/>
  <c r="BZ21" i="2"/>
  <c r="CC21" i="2"/>
  <c r="CA21" i="2"/>
  <c r="CD21" i="2"/>
  <c r="CB19" i="2"/>
  <c r="BZ19" i="2"/>
  <c r="CC19" i="2"/>
  <c r="CA19" i="2"/>
  <c r="CD19" i="2"/>
  <c r="CB23" i="2"/>
  <c r="BZ23" i="2"/>
  <c r="CC23" i="2"/>
  <c r="CA23" i="2"/>
  <c r="CD23" i="2"/>
  <c r="CB10" i="2"/>
  <c r="BZ10" i="2"/>
  <c r="CC10" i="2"/>
  <c r="CA10" i="2"/>
  <c r="CD10" i="2"/>
  <c r="CB13" i="2"/>
  <c r="BZ13" i="2"/>
  <c r="CC13" i="2"/>
  <c r="CA13" i="2"/>
  <c r="CD13" i="2"/>
  <c r="CB46" i="2"/>
  <c r="BZ46" i="2"/>
  <c r="CC46" i="2"/>
  <c r="CA46" i="2"/>
  <c r="CD46" i="2"/>
  <c r="CB37" i="2"/>
  <c r="BZ37" i="2"/>
  <c r="CC37" i="2"/>
  <c r="CA37" i="2"/>
  <c r="CD37" i="2"/>
  <c r="CB29" i="2"/>
  <c r="BZ29" i="2"/>
  <c r="CA29" i="2"/>
  <c r="CD29" i="2"/>
  <c r="CC29" i="2"/>
  <c r="CB8" i="2"/>
  <c r="BZ8" i="2"/>
  <c r="CC8" i="2"/>
  <c r="CA8" i="2"/>
  <c r="CD8" i="2"/>
  <c r="CB50" i="2"/>
  <c r="BZ50" i="2"/>
  <c r="CC50" i="2"/>
  <c r="CA50" i="2"/>
  <c r="CD50" i="2"/>
  <c r="CB24" i="2"/>
  <c r="BZ24" i="2"/>
  <c r="CC24" i="2"/>
  <c r="CA24" i="2"/>
  <c r="CD24" i="2"/>
  <c r="CB12" i="2"/>
  <c r="BZ12" i="2"/>
  <c r="CC12" i="2"/>
  <c r="CA12" i="2"/>
  <c r="CD12" i="2"/>
  <c r="CB9" i="2"/>
  <c r="BZ9" i="2"/>
  <c r="CA9" i="2"/>
  <c r="CD9" i="2"/>
  <c r="CC9" i="2"/>
  <c r="CB61" i="2"/>
  <c r="BZ61" i="2"/>
  <c r="CC61" i="2"/>
  <c r="CA61" i="2"/>
  <c r="CD61" i="2"/>
  <c r="CB34" i="2"/>
  <c r="BZ34" i="2"/>
  <c r="CC34" i="2"/>
  <c r="CA34" i="2"/>
  <c r="CD34" i="2"/>
  <c r="CB20" i="2"/>
  <c r="BZ20" i="2"/>
  <c r="CC20" i="2"/>
  <c r="CA20" i="2"/>
  <c r="CD20" i="2"/>
  <c r="CB62" i="2"/>
  <c r="BZ62" i="2"/>
  <c r="CC62" i="2"/>
  <c r="CA62" i="2"/>
  <c r="CD62" i="2"/>
  <c r="CB36" i="2"/>
  <c r="BZ36" i="2"/>
  <c r="CC36" i="2"/>
  <c r="CA36" i="2"/>
  <c r="CD36" i="2"/>
  <c r="CB35" i="2"/>
  <c r="BZ35" i="2"/>
  <c r="CC35" i="2"/>
  <c r="CA35" i="2"/>
  <c r="CD35" i="2"/>
  <c r="BV7" i="2"/>
  <c r="BT29" i="2"/>
  <c r="BR29" i="2"/>
  <c r="BU29" i="2"/>
  <c r="BS29" i="2"/>
  <c r="BT8" i="2"/>
  <c r="BR8" i="2"/>
  <c r="BU8" i="2"/>
  <c r="BS8" i="2"/>
  <c r="BT50" i="2"/>
  <c r="BR50" i="2"/>
  <c r="BU50" i="2"/>
  <c r="BS50" i="2"/>
  <c r="BT24" i="2"/>
  <c r="BR24" i="2"/>
  <c r="BU24" i="2"/>
  <c r="BS24" i="2"/>
  <c r="BT12" i="2"/>
  <c r="BR12" i="2"/>
  <c r="BU12" i="2"/>
  <c r="BS12" i="2"/>
  <c r="BT9" i="2"/>
  <c r="BR9" i="2"/>
  <c r="BU9" i="2"/>
  <c r="BS9" i="2"/>
  <c r="BT61" i="2"/>
  <c r="BR61" i="2"/>
  <c r="BU61" i="2"/>
  <c r="BS61" i="2"/>
  <c r="BT34" i="2"/>
  <c r="BR34" i="2"/>
  <c r="BU34" i="2"/>
  <c r="BS34" i="2"/>
  <c r="BT20" i="2"/>
  <c r="BR20" i="2"/>
  <c r="BU20" i="2"/>
  <c r="BS20" i="2"/>
  <c r="BT62" i="2"/>
  <c r="BR62" i="2"/>
  <c r="BU62" i="2"/>
  <c r="BS62" i="2"/>
  <c r="BT36" i="2"/>
  <c r="BR36" i="2"/>
  <c r="BU36" i="2"/>
  <c r="BS36" i="2"/>
  <c r="BU35" i="2"/>
  <c r="BT35" i="2"/>
  <c r="BR35" i="2"/>
  <c r="BS35" i="2"/>
  <c r="BV35" i="2"/>
  <c r="BV52" i="2"/>
  <c r="BV32" i="2"/>
  <c r="BV63" i="2"/>
  <c r="BV51" i="2"/>
  <c r="BV48" i="2"/>
  <c r="BV56" i="2"/>
  <c r="BV59" i="2"/>
  <c r="BV60" i="2"/>
  <c r="BV5" i="2"/>
  <c r="BV44" i="2"/>
  <c r="BV15" i="2"/>
  <c r="BV6" i="2"/>
  <c r="BV47" i="2"/>
  <c r="BV31" i="2"/>
  <c r="BV49" i="2"/>
  <c r="BV39" i="2"/>
  <c r="BV55" i="2"/>
  <c r="BV27" i="2"/>
  <c r="BT46" i="2"/>
  <c r="BR46" i="2"/>
  <c r="BU46" i="2"/>
  <c r="BS46" i="2"/>
  <c r="BT37" i="2"/>
  <c r="BR37" i="2"/>
  <c r="BU37" i="2"/>
  <c r="BS37" i="2"/>
  <c r="BT41" i="2"/>
  <c r="BR41" i="2"/>
  <c r="BU41" i="2"/>
  <c r="BS41" i="2"/>
  <c r="BT42" i="2"/>
  <c r="BR42" i="2"/>
  <c r="BU42" i="2"/>
  <c r="BS42" i="2"/>
  <c r="BT43" i="2"/>
  <c r="BR43" i="2"/>
  <c r="BU43" i="2"/>
  <c r="BS43" i="2"/>
  <c r="BT45" i="2"/>
  <c r="BR45" i="2"/>
  <c r="BU45" i="2"/>
  <c r="BS45" i="2"/>
  <c r="BT53" i="2"/>
  <c r="BR53" i="2"/>
  <c r="BU53" i="2"/>
  <c r="BS53" i="2"/>
  <c r="BT57" i="2"/>
  <c r="BR57" i="2"/>
  <c r="BU57" i="2"/>
  <c r="BS57" i="2"/>
  <c r="BT14" i="2"/>
  <c r="BR14" i="2"/>
  <c r="BU14" i="2"/>
  <c r="BS14" i="2"/>
  <c r="BT58" i="2"/>
  <c r="BR58" i="2"/>
  <c r="BU58" i="2"/>
  <c r="BS58" i="2"/>
  <c r="BT33" i="2"/>
  <c r="BR33" i="2"/>
  <c r="BU33" i="2"/>
  <c r="BS33" i="2"/>
  <c r="BT26" i="2"/>
  <c r="BR26" i="2"/>
  <c r="BU26" i="2"/>
  <c r="BS26" i="2"/>
  <c r="BT54" i="2"/>
  <c r="BR54" i="2"/>
  <c r="BU54" i="2"/>
  <c r="BS54" i="2"/>
  <c r="BT38" i="2"/>
  <c r="BR38" i="2"/>
  <c r="BU38" i="2"/>
  <c r="BS38" i="2"/>
  <c r="BT40" i="2"/>
  <c r="BR40" i="2"/>
  <c r="BU40" i="2"/>
  <c r="BS40" i="2"/>
  <c r="BT18" i="2"/>
  <c r="BR18" i="2"/>
  <c r="BU18" i="2"/>
  <c r="BS18" i="2"/>
  <c r="BT17" i="2"/>
  <c r="BR17" i="2"/>
  <c r="BU17" i="2"/>
  <c r="BS17" i="2"/>
  <c r="BT22" i="2"/>
  <c r="BR22" i="2"/>
  <c r="BU22" i="2"/>
  <c r="BS22" i="2"/>
  <c r="BT25" i="2"/>
  <c r="BR25" i="2"/>
  <c r="BU25" i="2"/>
  <c r="BS25" i="2"/>
  <c r="BT28" i="2"/>
  <c r="BR28" i="2"/>
  <c r="BU28" i="2"/>
  <c r="BS28" i="2"/>
  <c r="BT21" i="2"/>
  <c r="BR21" i="2"/>
  <c r="BU21" i="2"/>
  <c r="BS21" i="2"/>
  <c r="BT16" i="2"/>
  <c r="BR16" i="2"/>
  <c r="BU16" i="2"/>
  <c r="BS16" i="2"/>
  <c r="BT19" i="2"/>
  <c r="BR19" i="2"/>
  <c r="BU19" i="2"/>
  <c r="BS19" i="2"/>
  <c r="BT23" i="2"/>
  <c r="BR23" i="2"/>
  <c r="BU23" i="2"/>
  <c r="BS23" i="2"/>
  <c r="BT10" i="2"/>
  <c r="BR10" i="2"/>
  <c r="BU10" i="2"/>
  <c r="BS10" i="2"/>
  <c r="BT13" i="2"/>
  <c r="BR13" i="2"/>
  <c r="BU13" i="2"/>
  <c r="BS13" i="2"/>
  <c r="BN30" i="2"/>
  <c r="BN7" i="2"/>
  <c r="BB46" i="2"/>
  <c r="BC46" i="2"/>
  <c r="BB37" i="2"/>
  <c r="BB57" i="2"/>
  <c r="BC57" i="2"/>
  <c r="BB14" i="2"/>
  <c r="BB50" i="2"/>
  <c r="BB24" i="2"/>
  <c r="BB12" i="2"/>
  <c r="BC12" i="2"/>
  <c r="BB38" i="2"/>
  <c r="BB40" i="2"/>
  <c r="BC40" i="2"/>
  <c r="BB34" i="2"/>
  <c r="BB20" i="2"/>
  <c r="BC20" i="2"/>
  <c r="BL62" i="2"/>
  <c r="BJ62" i="2"/>
  <c r="BK62" i="2"/>
  <c r="BM62" i="2"/>
  <c r="BL36" i="2"/>
  <c r="BJ36" i="2"/>
  <c r="BK36" i="2"/>
  <c r="BM36" i="2"/>
  <c r="BM35" i="2"/>
  <c r="BJ35" i="2"/>
  <c r="BK35" i="2"/>
  <c r="BL35" i="2"/>
  <c r="BM6" i="2"/>
  <c r="BL6" i="2"/>
  <c r="BJ6" i="2"/>
  <c r="BK6" i="2"/>
  <c r="BL47" i="2"/>
  <c r="BJ47" i="2"/>
  <c r="BM47" i="2"/>
  <c r="BK47" i="2"/>
  <c r="BM31" i="2"/>
  <c r="BJ31" i="2"/>
  <c r="BK31" i="2"/>
  <c r="BL31" i="2"/>
  <c r="BL49" i="2"/>
  <c r="BJ49" i="2"/>
  <c r="BM49" i="2"/>
  <c r="BK49" i="2"/>
  <c r="BL39" i="2"/>
  <c r="BJ39" i="2"/>
  <c r="BM39" i="2"/>
  <c r="BK39" i="2"/>
  <c r="BL55" i="2"/>
  <c r="BJ55" i="2"/>
  <c r="BM55" i="2"/>
  <c r="BK55" i="2"/>
  <c r="BM27" i="2"/>
  <c r="BJ27" i="2"/>
  <c r="BK27" i="2"/>
  <c r="BL27" i="2"/>
  <c r="BB41" i="2"/>
  <c r="BB42" i="2"/>
  <c r="BB43" i="2"/>
  <c r="BB45" i="2"/>
  <c r="BB53" i="2"/>
  <c r="BB29" i="2"/>
  <c r="BB8" i="2"/>
  <c r="BC8" i="2"/>
  <c r="BB58" i="2"/>
  <c r="BC58" i="2"/>
  <c r="BB33" i="2"/>
  <c r="BB26" i="2"/>
  <c r="BB54" i="2"/>
  <c r="BB9" i="2"/>
  <c r="BB61" i="2"/>
  <c r="BC61" i="2"/>
  <c r="BB18" i="2"/>
  <c r="BB17" i="2"/>
  <c r="BC17" i="2"/>
  <c r="BB22" i="2"/>
  <c r="BC22" i="2"/>
  <c r="BB25" i="2"/>
  <c r="BB28" i="2"/>
  <c r="BB21" i="2"/>
  <c r="BB16" i="2"/>
  <c r="BC16" i="2"/>
  <c r="BM19" i="2"/>
  <c r="BJ19" i="2"/>
  <c r="BK19" i="2"/>
  <c r="BL19" i="2"/>
  <c r="BM23" i="2"/>
  <c r="BJ23" i="2"/>
  <c r="BK23" i="2"/>
  <c r="BL23" i="2"/>
  <c r="BM10" i="2"/>
  <c r="BL10" i="2"/>
  <c r="BJ10" i="2"/>
  <c r="BK10" i="2"/>
  <c r="BM13" i="2"/>
  <c r="BJ13" i="2"/>
  <c r="BK13" i="2"/>
  <c r="BL13" i="2"/>
  <c r="BL52" i="2"/>
  <c r="BJ52" i="2"/>
  <c r="BK52" i="2"/>
  <c r="BM52" i="2"/>
  <c r="BM32" i="2"/>
  <c r="BL32" i="2"/>
  <c r="BJ32" i="2"/>
  <c r="BK32" i="2"/>
  <c r="BL63" i="2"/>
  <c r="BJ63" i="2"/>
  <c r="BM63" i="2"/>
  <c r="BK63" i="2"/>
  <c r="BL51" i="2"/>
  <c r="BJ51" i="2"/>
  <c r="BM51" i="2"/>
  <c r="BK51" i="2"/>
  <c r="BL48" i="2"/>
  <c r="BJ48" i="2"/>
  <c r="BK48" i="2"/>
  <c r="BM48" i="2"/>
  <c r="BL56" i="2"/>
  <c r="BJ56" i="2"/>
  <c r="BK56" i="2"/>
  <c r="BM56" i="2"/>
  <c r="BL59" i="2"/>
  <c r="BJ59" i="2"/>
  <c r="BM59" i="2"/>
  <c r="BK59" i="2"/>
  <c r="BL60" i="2"/>
  <c r="BJ60" i="2"/>
  <c r="BK60" i="2"/>
  <c r="BM60" i="2"/>
  <c r="BM5" i="2"/>
  <c r="BJ5" i="2"/>
  <c r="BK5" i="2"/>
  <c r="BL5" i="2"/>
  <c r="BL44" i="2"/>
  <c r="BJ44" i="2"/>
  <c r="BK44" i="2"/>
  <c r="BM44" i="2"/>
  <c r="BM15" i="2"/>
  <c r="BJ15" i="2"/>
  <c r="BK15" i="2"/>
  <c r="BL15" i="2"/>
  <c r="BE26" i="9"/>
  <c r="BA26" i="9"/>
  <c r="BB26" i="9"/>
  <c r="BC26" i="9"/>
  <c r="BE42" i="9"/>
  <c r="BA42" i="9"/>
  <c r="BB42" i="9"/>
  <c r="BC42" i="9"/>
  <c r="BF32" i="9"/>
  <c r="BG32" i="9"/>
  <c r="BH32" i="9"/>
  <c r="BE38" i="9"/>
  <c r="BA38" i="9"/>
  <c r="BB38" i="9"/>
  <c r="BG39" i="9"/>
  <c r="BF39" i="9"/>
  <c r="AZ27" i="9"/>
  <c r="AR27" i="9"/>
  <c r="AQ27" i="9"/>
  <c r="AS27" i="9"/>
  <c r="BG31" i="9"/>
  <c r="BF31" i="9"/>
  <c r="BG40" i="9"/>
  <c r="BF40" i="9"/>
  <c r="BE12" i="9"/>
  <c r="BA12" i="9"/>
  <c r="BB12" i="9"/>
  <c r="BG9" i="9"/>
  <c r="BF9" i="9"/>
  <c r="BG15" i="9"/>
  <c r="BF15" i="9"/>
  <c r="BG11" i="9"/>
  <c r="BF11" i="9"/>
  <c r="AZ25" i="9"/>
  <c r="AQ25" i="9"/>
  <c r="AR25" i="9"/>
  <c r="AS25" i="9"/>
  <c r="AX8" i="9"/>
  <c r="BG19" i="9"/>
  <c r="BF19" i="9"/>
  <c r="AS26" i="9"/>
  <c r="BE30" i="9"/>
  <c r="BA30" i="9"/>
  <c r="BB30" i="9"/>
  <c r="AS42" i="9"/>
  <c r="BG37" i="9"/>
  <c r="BF37" i="9"/>
  <c r="BH37" i="9"/>
  <c r="BG29" i="9"/>
  <c r="BF29" i="9"/>
  <c r="BH29" i="9"/>
  <c r="BH8" i="9"/>
  <c r="BE34" i="9"/>
  <c r="BA34" i="9"/>
  <c r="BB34" i="9"/>
  <c r="BH41" i="9"/>
  <c r="BH36" i="9"/>
  <c r="BE13" i="9"/>
  <c r="BA13" i="9"/>
  <c r="BB13" i="9"/>
  <c r="BG18" i="9"/>
  <c r="BF18" i="9"/>
  <c r="BG14" i="9"/>
  <c r="BF14" i="9"/>
  <c r="BC31" i="9"/>
  <c r="BH16" i="9"/>
  <c r="BH17" i="9"/>
  <c r="BF33" i="9"/>
  <c r="BG33" i="9"/>
  <c r="BH33" i="9"/>
  <c r="BG20" i="9"/>
  <c r="BF20" i="9"/>
  <c r="BG10" i="9"/>
  <c r="BF10" i="9"/>
  <c r="AX9" i="9"/>
  <c r="AS13" i="9"/>
  <c r="AX10" i="9"/>
  <c r="AS9" i="9"/>
  <c r="AX20" i="9"/>
  <c r="AM13" i="9"/>
  <c r="AX18" i="9"/>
  <c r="AX14" i="9"/>
  <c r="AX19" i="9"/>
  <c r="AV13" i="9"/>
  <c r="AW13" i="9"/>
  <c r="AM11" i="9"/>
  <c r="BB19" i="2"/>
  <c r="BC19" i="2"/>
  <c r="BD35" i="2"/>
  <c r="BB35" i="2"/>
  <c r="BC35" i="2"/>
  <c r="BE36" i="2"/>
  <c r="BB36" i="2"/>
  <c r="BC36" i="2"/>
  <c r="BD13" i="2"/>
  <c r="BB13" i="2"/>
  <c r="BC13" i="2"/>
  <c r="BD23" i="2"/>
  <c r="BB23" i="2"/>
  <c r="BC23" i="2"/>
  <c r="BF7" i="2"/>
  <c r="BD62" i="2"/>
  <c r="BB62" i="2"/>
  <c r="BC62" i="2"/>
  <c r="BB10" i="2"/>
  <c r="BC10" i="2"/>
  <c r="AX32" i="2"/>
  <c r="BE10" i="2"/>
  <c r="BE13" i="2"/>
  <c r="AX35" i="2"/>
  <c r="BF52" i="2"/>
  <c r="BE35" i="2"/>
  <c r="BD10" i="2"/>
  <c r="AX10" i="2"/>
  <c r="F17" i="1"/>
  <c r="F18" i="1"/>
  <c r="D17" i="1"/>
  <c r="D18" i="1"/>
  <c r="AX62" i="2"/>
  <c r="AX13" i="2"/>
  <c r="AX19" i="2"/>
  <c r="AX23" i="2"/>
  <c r="AX36" i="2"/>
  <c r="BE62" i="2"/>
  <c r="BD36" i="2"/>
  <c r="BE23" i="2"/>
  <c r="BE19" i="2"/>
  <c r="BD19" i="2"/>
  <c r="AM27" i="9"/>
  <c r="AX16" i="2"/>
  <c r="AX34" i="9"/>
  <c r="AX20" i="2"/>
  <c r="BE20" i="2"/>
  <c r="BD20" i="2"/>
  <c r="AX41" i="2"/>
  <c r="AX38" i="2"/>
  <c r="BF31" i="2"/>
  <c r="AX8" i="2"/>
  <c r="AX50" i="2"/>
  <c r="AX58" i="2"/>
  <c r="AM25" i="9"/>
  <c r="BF6" i="2"/>
  <c r="AX26" i="2"/>
  <c r="BF59" i="2"/>
  <c r="BF27" i="2"/>
  <c r="AX22" i="2"/>
  <c r="AX28" i="2"/>
  <c r="BF39" i="2"/>
  <c r="AX21" i="2"/>
  <c r="AX37" i="2"/>
  <c r="AX33" i="2"/>
  <c r="AX9" i="2"/>
  <c r="AX40" i="2"/>
  <c r="AX17" i="2"/>
  <c r="AX43" i="2"/>
  <c r="AX46" i="2"/>
  <c r="AX53" i="2"/>
  <c r="BF63" i="2"/>
  <c r="AX29" i="2"/>
  <c r="BF47" i="2"/>
  <c r="AX25" i="2"/>
  <c r="BE16" i="2"/>
  <c r="BD16" i="2"/>
  <c r="AX57" i="2"/>
  <c r="AX24" i="2"/>
  <c r="BF5" i="2"/>
  <c r="BF56" i="2"/>
  <c r="BC29" i="2"/>
  <c r="BE29" i="2"/>
  <c r="BD29" i="2"/>
  <c r="BC14" i="2"/>
  <c r="BE14" i="2"/>
  <c r="BD14" i="2"/>
  <c r="AW27" i="9"/>
  <c r="BD50" i="2"/>
  <c r="BC50" i="2"/>
  <c r="BE50" i="2"/>
  <c r="BD24" i="2"/>
  <c r="BC24" i="2"/>
  <c r="BE24" i="2"/>
  <c r="BE12" i="2"/>
  <c r="BD12" i="2"/>
  <c r="BE26" i="2"/>
  <c r="BD26" i="2"/>
  <c r="BC26" i="2"/>
  <c r="BD54" i="2"/>
  <c r="BE54" i="2"/>
  <c r="BC54" i="2"/>
  <c r="BF60" i="2"/>
  <c r="AX61" i="2"/>
  <c r="BE17" i="2"/>
  <c r="BD17" i="2"/>
  <c r="BF51" i="2"/>
  <c r="BD34" i="2"/>
  <c r="BE34" i="2"/>
  <c r="BC34" i="2"/>
  <c r="BD38" i="2"/>
  <c r="BE38" i="2"/>
  <c r="BC38" i="2"/>
  <c r="BD18" i="2"/>
  <c r="BC18" i="2"/>
  <c r="BE18" i="2"/>
  <c r="BD25" i="2"/>
  <c r="BE25" i="2"/>
  <c r="BC25" i="2"/>
  <c r="BD53" i="2"/>
  <c r="BC53" i="2"/>
  <c r="BE53" i="2"/>
  <c r="BD37" i="2"/>
  <c r="BC37" i="2"/>
  <c r="BE37" i="2"/>
  <c r="AX14" i="2"/>
  <c r="BE8" i="2"/>
  <c r="BD8" i="2"/>
  <c r="BF44" i="2"/>
  <c r="BE58" i="2"/>
  <c r="BD58" i="2"/>
  <c r="BE33" i="2"/>
  <c r="BC33" i="2"/>
  <c r="BD33" i="2"/>
  <c r="AX54" i="2"/>
  <c r="BD9" i="2"/>
  <c r="BE9" i="2"/>
  <c r="BC9" i="2"/>
  <c r="BE40" i="2"/>
  <c r="BD40" i="2"/>
  <c r="BF32" i="2"/>
  <c r="AX18" i="2"/>
  <c r="BE22" i="2"/>
  <c r="BD22" i="2"/>
  <c r="AX34" i="2"/>
  <c r="BF55" i="2"/>
  <c r="BE57" i="2"/>
  <c r="BD57" i="2"/>
  <c r="BF48" i="2"/>
  <c r="AX12" i="2"/>
  <c r="AW25" i="9"/>
  <c r="BE61" i="2"/>
  <c r="BD61" i="2"/>
  <c r="BE28" i="2"/>
  <c r="BC28" i="2"/>
  <c r="BD28" i="2"/>
  <c r="BC21" i="2"/>
  <c r="BD21" i="2"/>
  <c r="BE21" i="2"/>
  <c r="BF49" i="2"/>
  <c r="BF15" i="2"/>
  <c r="AX42" i="2"/>
  <c r="AX45" i="2"/>
  <c r="BD46" i="2"/>
  <c r="BE46" i="2"/>
  <c r="BE45" i="2"/>
  <c r="BD45" i="2"/>
  <c r="BC45" i="2"/>
  <c r="BE43" i="2"/>
  <c r="BD43" i="2"/>
  <c r="BC43" i="2"/>
  <c r="BD42" i="2"/>
  <c r="BE42" i="2"/>
  <c r="BC42" i="2"/>
  <c r="BD41" i="2"/>
  <c r="BC41" i="2"/>
  <c r="BE41" i="2"/>
  <c r="B18" i="1"/>
  <c r="C18" i="1"/>
  <c r="E15" i="1"/>
  <c r="E17" i="1"/>
  <c r="G15" i="1"/>
  <c r="BH10" i="9"/>
  <c r="BH20" i="9"/>
  <c r="BH14" i="9"/>
  <c r="BH18" i="9"/>
  <c r="BC34" i="9"/>
  <c r="BC30" i="9"/>
  <c r="BH19" i="9"/>
  <c r="BC12" i="9"/>
  <c r="BC38" i="9"/>
  <c r="BN48" i="2"/>
  <c r="BN51" i="2"/>
  <c r="BN52" i="2"/>
  <c r="BN36" i="2"/>
  <c r="BV13" i="2"/>
  <c r="BV10" i="2"/>
  <c r="BV23" i="2"/>
  <c r="BV19" i="2"/>
  <c r="BV16" i="2"/>
  <c r="BV21" i="2"/>
  <c r="BV28" i="2"/>
  <c r="BV25" i="2"/>
  <c r="BV22" i="2"/>
  <c r="BV17" i="2"/>
  <c r="BV18" i="2"/>
  <c r="BV40" i="2"/>
  <c r="BV38" i="2"/>
  <c r="BV54" i="2"/>
  <c r="BV26" i="2"/>
  <c r="BV33" i="2"/>
  <c r="BV58" i="2"/>
  <c r="BV14" i="2"/>
  <c r="BV57" i="2"/>
  <c r="BV53" i="2"/>
  <c r="BV45" i="2"/>
  <c r="BV43" i="2"/>
  <c r="BV42" i="2"/>
  <c r="BV41" i="2"/>
  <c r="BV37" i="2"/>
  <c r="BV46" i="2"/>
  <c r="BV36" i="2"/>
  <c r="BV62" i="2"/>
  <c r="BV20" i="2"/>
  <c r="BV34" i="2"/>
  <c r="BV61" i="2"/>
  <c r="BV9" i="2"/>
  <c r="BV12" i="2"/>
  <c r="BV24" i="2"/>
  <c r="BV50" i="2"/>
  <c r="BV8" i="2"/>
  <c r="BV29" i="2"/>
  <c r="BN62" i="2"/>
  <c r="BN60" i="2"/>
  <c r="BN59" i="2"/>
  <c r="BN55" i="2"/>
  <c r="BN49" i="2"/>
  <c r="BN47" i="2"/>
  <c r="BN63" i="2"/>
  <c r="BN56" i="2"/>
  <c r="BN44" i="2"/>
  <c r="BN39" i="2"/>
  <c r="BN32" i="2"/>
  <c r="BN10" i="2"/>
  <c r="BN6" i="2"/>
  <c r="BN15" i="2"/>
  <c r="BN5" i="2"/>
  <c r="BN13" i="2"/>
  <c r="BN23" i="2"/>
  <c r="BN19" i="2"/>
  <c r="BM16" i="2"/>
  <c r="BL16" i="2"/>
  <c r="BJ16" i="2"/>
  <c r="BK16" i="2"/>
  <c r="BM21" i="2"/>
  <c r="BJ21" i="2"/>
  <c r="BK21" i="2"/>
  <c r="BL21" i="2"/>
  <c r="BM28" i="2"/>
  <c r="BL28" i="2"/>
  <c r="BJ28" i="2"/>
  <c r="BK28" i="2"/>
  <c r="BM25" i="2"/>
  <c r="BJ25" i="2"/>
  <c r="BK25" i="2"/>
  <c r="BL25" i="2"/>
  <c r="BM22" i="2"/>
  <c r="BL22" i="2"/>
  <c r="BJ22" i="2"/>
  <c r="BK22" i="2"/>
  <c r="BM17" i="2"/>
  <c r="BJ17" i="2"/>
  <c r="BK17" i="2"/>
  <c r="BL17" i="2"/>
  <c r="BM18" i="2"/>
  <c r="BL18" i="2"/>
  <c r="BJ18" i="2"/>
  <c r="BK18" i="2"/>
  <c r="BL61" i="2"/>
  <c r="BJ61" i="2"/>
  <c r="BM61" i="2"/>
  <c r="BK61" i="2"/>
  <c r="BM9" i="2"/>
  <c r="BJ9" i="2"/>
  <c r="BK9" i="2"/>
  <c r="BL9" i="2"/>
  <c r="BL54" i="2"/>
  <c r="BJ54" i="2"/>
  <c r="BK54" i="2"/>
  <c r="BM54" i="2"/>
  <c r="BM26" i="2"/>
  <c r="BL26" i="2"/>
  <c r="BJ26" i="2"/>
  <c r="BK26" i="2"/>
  <c r="BM33" i="2"/>
  <c r="BJ33" i="2"/>
  <c r="BK33" i="2"/>
  <c r="BL33" i="2"/>
  <c r="BL58" i="2"/>
  <c r="BJ58" i="2"/>
  <c r="BK58" i="2"/>
  <c r="BN58" i="2"/>
  <c r="BM58" i="2"/>
  <c r="BM8" i="2"/>
  <c r="BL8" i="2"/>
  <c r="BJ8" i="2"/>
  <c r="BK8" i="2"/>
  <c r="BM29" i="2"/>
  <c r="BJ29" i="2"/>
  <c r="BK29" i="2"/>
  <c r="BL29" i="2"/>
  <c r="BL53" i="2"/>
  <c r="BJ53" i="2"/>
  <c r="BK53" i="2"/>
  <c r="BM53" i="2"/>
  <c r="BL45" i="2"/>
  <c r="BJ45" i="2"/>
  <c r="BM45" i="2"/>
  <c r="BK45" i="2"/>
  <c r="BL43" i="2"/>
  <c r="BJ43" i="2"/>
  <c r="BM43" i="2"/>
  <c r="BK43" i="2"/>
  <c r="BL42" i="2"/>
  <c r="BJ42" i="2"/>
  <c r="BK42" i="2"/>
  <c r="BN42" i="2"/>
  <c r="BM42" i="2"/>
  <c r="BL41" i="2"/>
  <c r="BJ41" i="2"/>
  <c r="BM41" i="2"/>
  <c r="BK41" i="2"/>
  <c r="BN27" i="2"/>
  <c r="BN31" i="2"/>
  <c r="BN35" i="2"/>
  <c r="BM20" i="2"/>
  <c r="BL20" i="2"/>
  <c r="BJ20" i="2"/>
  <c r="BK20" i="2"/>
  <c r="BM34" i="2"/>
  <c r="BL34" i="2"/>
  <c r="BJ34" i="2"/>
  <c r="BK34" i="2"/>
  <c r="BL40" i="2"/>
  <c r="BJ40" i="2"/>
  <c r="BK40" i="2"/>
  <c r="BN40" i="2"/>
  <c r="BM40" i="2"/>
  <c r="BL38" i="2"/>
  <c r="BJ38" i="2"/>
  <c r="BK38" i="2"/>
  <c r="BM38" i="2"/>
  <c r="BM12" i="2"/>
  <c r="BL12" i="2"/>
  <c r="BJ12" i="2"/>
  <c r="BK12" i="2"/>
  <c r="BM24" i="2"/>
  <c r="BL24" i="2"/>
  <c r="BJ24" i="2"/>
  <c r="BK24" i="2"/>
  <c r="BN24" i="2"/>
  <c r="BL50" i="2"/>
  <c r="BJ50" i="2"/>
  <c r="BK50" i="2"/>
  <c r="BM50" i="2"/>
  <c r="BM14" i="2"/>
  <c r="BL14" i="2"/>
  <c r="BJ14" i="2"/>
  <c r="BK14" i="2"/>
  <c r="BN14" i="2"/>
  <c r="BL57" i="2"/>
  <c r="BJ57" i="2"/>
  <c r="BM57" i="2"/>
  <c r="BK57" i="2"/>
  <c r="BL37" i="2"/>
  <c r="BJ37" i="2"/>
  <c r="BK37" i="2"/>
  <c r="BN37" i="2"/>
  <c r="BM37" i="2"/>
  <c r="BL46" i="2"/>
  <c r="BJ46" i="2"/>
  <c r="BK46" i="2"/>
  <c r="BM46" i="2"/>
  <c r="BG13" i="9"/>
  <c r="BF13" i="9"/>
  <c r="BF34" i="9"/>
  <c r="BG34" i="9"/>
  <c r="BF30" i="9"/>
  <c r="BG30" i="9"/>
  <c r="BE25" i="9"/>
  <c r="BB25" i="9"/>
  <c r="BA25" i="9"/>
  <c r="BC25" i="9"/>
  <c r="BG12" i="9"/>
  <c r="BF12" i="9"/>
  <c r="BE27" i="9"/>
  <c r="BA27" i="9"/>
  <c r="BB27" i="9"/>
  <c r="BC27" i="9"/>
  <c r="BG38" i="9"/>
  <c r="BF38" i="9"/>
  <c r="AX13" i="9"/>
  <c r="BC13" i="9"/>
  <c r="BH11" i="9"/>
  <c r="BH15" i="9"/>
  <c r="BH9" i="9"/>
  <c r="BH40" i="9"/>
  <c r="BH31" i="9"/>
  <c r="BH39" i="9"/>
  <c r="BG42" i="9"/>
  <c r="BF42" i="9"/>
  <c r="BG26" i="9"/>
  <c r="BF26" i="9"/>
  <c r="G17" i="1"/>
  <c r="BF10" i="2"/>
  <c r="BF13" i="2"/>
  <c r="BF35" i="2"/>
  <c r="BF23" i="2"/>
  <c r="BF62" i="2"/>
  <c r="BF36" i="2"/>
  <c r="BF19" i="2"/>
  <c r="BF28" i="2"/>
  <c r="BF22" i="2"/>
  <c r="BF40" i="2"/>
  <c r="BF38" i="2"/>
  <c r="BF16" i="2"/>
  <c r="BF20" i="2"/>
  <c r="BF58" i="2"/>
  <c r="BF54" i="2"/>
  <c r="BF14" i="2"/>
  <c r="BF9" i="2"/>
  <c r="BF8" i="2"/>
  <c r="BF53" i="2"/>
  <c r="BF50" i="2"/>
  <c r="BF21" i="2"/>
  <c r="BF37" i="2"/>
  <c r="BF34" i="2"/>
  <c r="BF17" i="2"/>
  <c r="BF12" i="2"/>
  <c r="BF24" i="2"/>
  <c r="AX25" i="9"/>
  <c r="BF57" i="2"/>
  <c r="BF25" i="2"/>
  <c r="BF18" i="2"/>
  <c r="BF26" i="2"/>
  <c r="AX27" i="9"/>
  <c r="BF29" i="2"/>
  <c r="BF61" i="2"/>
  <c r="BF33" i="2"/>
  <c r="BF46" i="2"/>
  <c r="BF45" i="2"/>
  <c r="BF43" i="2"/>
  <c r="BF42" i="2"/>
  <c r="BF41" i="2"/>
  <c r="E18" i="1"/>
  <c r="G18" i="1"/>
  <c r="BH26" i="9"/>
  <c r="BH42" i="9"/>
  <c r="BH38" i="9"/>
  <c r="BH12" i="9"/>
  <c r="BH13" i="9"/>
  <c r="BN54" i="2"/>
  <c r="BN20" i="2"/>
  <c r="BN29" i="2"/>
  <c r="BN8" i="2"/>
  <c r="BN26" i="2"/>
  <c r="BN9" i="2"/>
  <c r="BN18" i="2"/>
  <c r="BN17" i="2"/>
  <c r="BN22" i="2"/>
  <c r="BN25" i="2"/>
  <c r="BN28" i="2"/>
  <c r="BN21" i="2"/>
  <c r="BN16" i="2"/>
  <c r="BN57" i="2"/>
  <c r="BN50" i="2"/>
  <c r="BN46" i="2"/>
  <c r="BN38" i="2"/>
  <c r="BN34" i="2"/>
  <c r="BN33" i="2"/>
  <c r="BN12" i="2"/>
  <c r="BN41" i="2"/>
  <c r="BN43" i="2"/>
  <c r="BN45" i="2"/>
  <c r="BN53" i="2"/>
  <c r="BN61" i="2"/>
  <c r="BG27" i="9"/>
  <c r="BF27" i="9"/>
  <c r="BG25" i="9"/>
  <c r="BF25" i="9"/>
  <c r="BH30" i="9"/>
  <c r="BH34" i="9"/>
  <c r="BH25" i="9"/>
  <c r="BH27" i="9"/>
</calcChain>
</file>

<file path=xl/sharedStrings.xml><?xml version="1.0" encoding="utf-8"?>
<sst xmlns="http://schemas.openxmlformats.org/spreadsheetml/2006/main" count="2050" uniqueCount="383">
  <si>
    <t>Year 1</t>
  </si>
  <si>
    <t>Year 2</t>
  </si>
  <si>
    <t>Year 3</t>
  </si>
  <si>
    <t>Year 4</t>
  </si>
  <si>
    <t>Year 5</t>
  </si>
  <si>
    <t>Total</t>
  </si>
  <si>
    <t>Items</t>
  </si>
  <si>
    <t>Description</t>
  </si>
  <si>
    <t>Budget Proposal</t>
  </si>
  <si>
    <t>HOW MUCH SHOULD I PAY?</t>
  </si>
  <si>
    <t xml:space="preserve">GROSS Salary - does not include employers PRSI </t>
  </si>
  <si>
    <t>Researcher Salary Scales</t>
  </si>
  <si>
    <t>Point</t>
  </si>
  <si>
    <t>Funding Body</t>
  </si>
  <si>
    <t>Pension</t>
  </si>
  <si>
    <t>Social</t>
  </si>
  <si>
    <t>PRSI Threshold</t>
  </si>
  <si>
    <t>Rate Below</t>
  </si>
  <si>
    <t>Rate Above</t>
  </si>
  <si>
    <t>The point on the scale will relate to the nature of the work. These are the TYPICAL qualifications/ experience you would expect for this level of remuneration.</t>
  </si>
  <si>
    <r>
      <t>Minimum</t>
    </r>
    <r>
      <rPr>
        <sz val="10"/>
        <rFont val="Arial"/>
        <family val="2"/>
      </rPr>
      <t xml:space="preserve"> of primary Degree in relevant discipline with little or no research experience. </t>
    </r>
  </si>
  <si>
    <t>Research Assistant</t>
  </si>
  <si>
    <t>Point 1</t>
  </si>
  <si>
    <t>National State Funder</t>
  </si>
  <si>
    <t>Point 2</t>
  </si>
  <si>
    <t>For higher points on scale secondary degree (Masters/PhD) and/or some research experience desirable.</t>
  </si>
  <si>
    <t>Point 3</t>
  </si>
  <si>
    <t>Non State Funder</t>
  </si>
  <si>
    <t>Point 4</t>
  </si>
  <si>
    <t>Point 5</t>
  </si>
  <si>
    <t>Level on scale dependent on funding availability and experience,and will also be market-driven and discipline-related.</t>
  </si>
  <si>
    <t>Point 6</t>
  </si>
  <si>
    <t>Point 7</t>
  </si>
  <si>
    <t xml:space="preserve"> </t>
  </si>
  <si>
    <t>Point 8</t>
  </si>
  <si>
    <t>Point 9</t>
  </si>
  <si>
    <t>Point 10</t>
  </si>
  <si>
    <t>Point 11</t>
  </si>
  <si>
    <t>Point 12</t>
  </si>
  <si>
    <t>Point 13</t>
  </si>
  <si>
    <t>Point 14</t>
  </si>
  <si>
    <t>Point 15</t>
  </si>
  <si>
    <r>
      <t>Minimum</t>
    </r>
    <r>
      <rPr>
        <sz val="10"/>
        <rFont val="Arial"/>
        <family val="2"/>
      </rPr>
      <t xml:space="preserve"> of PhD or equivalent* research experience (including industrial R&amp;D).</t>
    </r>
  </si>
  <si>
    <t>Post-Doctorate Researcher</t>
  </si>
  <si>
    <t>* EU defines PhD equivalent 4 years fulltime research after primary degree</t>
  </si>
  <si>
    <r>
      <t>Minimum</t>
    </r>
    <r>
      <rPr>
        <sz val="10"/>
        <rFont val="Arial"/>
        <family val="2"/>
      </rPr>
      <t xml:space="preserve"> of significant post-doctoral and/or industrial research experience.</t>
    </r>
  </si>
  <si>
    <t>Research Fellow</t>
  </si>
  <si>
    <t>Capable of independent research</t>
  </si>
  <si>
    <r>
      <t>Minimum</t>
    </r>
    <r>
      <rPr>
        <sz val="10"/>
        <rFont val="Arial"/>
        <family val="2"/>
      </rPr>
      <t xml:space="preserve"> of very significant post-doctoral and/or industrial research experience. </t>
    </r>
  </si>
  <si>
    <t>Senior Research Fellow</t>
  </si>
  <si>
    <t>Record of post-graduate supervision, international collaboration and funding acquisition</t>
  </si>
  <si>
    <t xml:space="preserve">Record of research leadership and research management </t>
  </si>
  <si>
    <t>Admin Assistant (G2)</t>
  </si>
  <si>
    <t>HOW TO USE THE GUIDELINES</t>
  </si>
  <si>
    <r>
      <t>A.</t>
    </r>
    <r>
      <rPr>
        <sz val="14"/>
        <rFont val="Arial"/>
        <family val="2"/>
      </rPr>
      <t xml:space="preserve">  Decide on the level of experience you require for the research (Column 1) and at what level you would like to advertise the post (Column 2). Please ensure that you use the rates that will apply </t>
    </r>
    <r>
      <rPr>
        <b/>
        <sz val="14"/>
        <rFont val="Arial"/>
        <family val="2"/>
      </rPr>
      <t xml:space="preserve">at the time of receipt of funding </t>
    </r>
    <r>
      <rPr>
        <sz val="14"/>
        <rFont val="Arial"/>
        <family val="2"/>
      </rPr>
      <t>(see Rates above).</t>
    </r>
  </si>
  <si>
    <t>GROSS SALARY</t>
  </si>
  <si>
    <t>Obligatory contribution</t>
  </si>
  <si>
    <t>Budget amount</t>
  </si>
  <si>
    <t>Column 1</t>
  </si>
  <si>
    <t>Column 2</t>
  </si>
  <si>
    <t>Column 3</t>
  </si>
  <si>
    <t>Column 4</t>
  </si>
  <si>
    <t xml:space="preserve">  Gross Salary/ annum (€)</t>
  </si>
  <si>
    <t>Employer's PRSI @ 10.75%     (€)</t>
  </si>
  <si>
    <t>Annual cost to budget           (€)</t>
  </si>
  <si>
    <t>LEVEL 1</t>
  </si>
  <si>
    <t>LEVEL 2</t>
  </si>
  <si>
    <t>LEVEL 3</t>
  </si>
  <si>
    <t>LEVEL 4</t>
  </si>
  <si>
    <t>Employer's PRSI</t>
  </si>
  <si>
    <t>Annual Cost</t>
  </si>
  <si>
    <t>Employees</t>
  </si>
  <si>
    <t>Revised Annual Cost</t>
  </si>
  <si>
    <r>
      <t>Students(</t>
    </r>
    <r>
      <rPr>
        <b/>
        <sz val="7"/>
        <rFont val="Arial"/>
        <family val="2"/>
      </rPr>
      <t>USE THE FEES WORKSHEET IF APPLICABLE</t>
    </r>
    <r>
      <rPr>
        <b/>
        <sz val="9"/>
        <rFont val="Arial"/>
        <family val="2"/>
      </rPr>
      <t>)</t>
    </r>
  </si>
  <si>
    <t>COST ITEMS</t>
  </si>
  <si>
    <t>OVERHEAD RATE(USE THE OVERHEAD WORKSHEET)</t>
  </si>
  <si>
    <t>OVERHEAD</t>
  </si>
  <si>
    <t>TOTAL</t>
  </si>
  <si>
    <t>LABOUR(USE THE APPROPIATE SALARY SCALE E.G. NUIG, IUA, SFI) and CHOOSE THE ANNUAL COST APPLICABLE AS PER FUNDER</t>
  </si>
  <si>
    <t>EQUIPMENT (REFER TO THE FUNDER'S TERMS AND CONDITIONS)</t>
  </si>
  <si>
    <t>Principal Investigator</t>
  </si>
  <si>
    <t>Name</t>
  </si>
  <si>
    <t>Date</t>
  </si>
  <si>
    <t>I agree that the above complies with NUIG and the Funder's Terms and Conditions</t>
  </si>
  <si>
    <t>Research Accounts Contact</t>
  </si>
  <si>
    <t>ATTRIBUTE</t>
  </si>
  <si>
    <t>S</t>
  </si>
  <si>
    <t>10% EXL EQUP</t>
  </si>
  <si>
    <t>FUNDERSOVERHEAD</t>
  </si>
  <si>
    <t>10% EXL EQUIP</t>
  </si>
  <si>
    <t>N</t>
  </si>
  <si>
    <t>10% LEVY</t>
  </si>
  <si>
    <t>10% LEVY IN TOTAL ALL NUIG´S</t>
  </si>
  <si>
    <t>MV - Industry Partners</t>
  </si>
  <si>
    <t>15% LAB</t>
  </si>
  <si>
    <t>15% LABOUR</t>
  </si>
  <si>
    <t>15% LEVY</t>
  </si>
  <si>
    <t>15% DIRECT COSTS</t>
  </si>
  <si>
    <t>20% EXL EQUI</t>
  </si>
  <si>
    <t>20% EXL EQUIP 10% ALL COSTS TO NUIG</t>
  </si>
  <si>
    <t>20% GROSS</t>
  </si>
  <si>
    <t>20% GROSS COSTS</t>
  </si>
  <si>
    <t>20% LAB</t>
  </si>
  <si>
    <t>20% LABOUR NUIG TAKE 10% OF ALL  OR ALL</t>
  </si>
  <si>
    <t>RS Interreg</t>
  </si>
  <si>
    <t>20% LEVY</t>
  </si>
  <si>
    <t>20% LEVY 1/2 + 1/2</t>
  </si>
  <si>
    <t>RS - EU FP7 ERC &amp; EU projects FP6 - no more calls</t>
  </si>
  <si>
    <t>20% XEQU SUB</t>
  </si>
  <si>
    <t>20% EXL EQUIP SUBCONTRACT</t>
  </si>
  <si>
    <t>25% CERTAIN</t>
  </si>
  <si>
    <t>MI 25% EXL PHDS AND FEES</t>
  </si>
  <si>
    <t>25% EXL EQUP</t>
  </si>
  <si>
    <t>25% EXL EQUIP</t>
  </si>
  <si>
    <t>25% LAB</t>
  </si>
  <si>
    <t>25% LEVY</t>
  </si>
  <si>
    <t>DESK BASED 25% LEVY</t>
  </si>
  <si>
    <t>25% NON PAY</t>
  </si>
  <si>
    <t>30%  E S S</t>
  </si>
  <si>
    <t>30% EXL EQUIP SUBR SCHOLARSHIP</t>
  </si>
  <si>
    <t>30% EXCL SU</t>
  </si>
  <si>
    <t>30% Excl Start Up Costs</t>
  </si>
  <si>
    <t>30% EXL E S</t>
  </si>
  <si>
    <t>30% EXL EQUIP AND SUBCONTRACTING</t>
  </si>
  <si>
    <t>30% EXL EQUP</t>
  </si>
  <si>
    <t>30% EXL EQUIP</t>
  </si>
  <si>
    <t>DM  - SFI</t>
  </si>
  <si>
    <t>MV - EI</t>
  </si>
  <si>
    <t>30% GROSS SA</t>
  </si>
  <si>
    <t>30% GROSS SALARY COSTS</t>
  </si>
  <si>
    <t>30% LAB</t>
  </si>
  <si>
    <t>30% LABOUR</t>
  </si>
  <si>
    <t>30% LEVY</t>
  </si>
  <si>
    <t>30% GROSS COSTS</t>
  </si>
  <si>
    <t>30% LEVY /2</t>
  </si>
  <si>
    <t>30% BAR EQUIP</t>
  </si>
  <si>
    <t>30%_IGNORE</t>
  </si>
  <si>
    <t>30% PAID BY EI OVERHEAD-NOT THIS ACCOUNT</t>
  </si>
  <si>
    <t>MV - EI (Innovation Vouchers)</t>
  </si>
  <si>
    <t>30/100 EXCL</t>
  </si>
  <si>
    <t>30% EXCLUDING EQUIPMENT STUDENT FEES</t>
  </si>
  <si>
    <t>30/100 SAL&amp;M</t>
  </si>
  <si>
    <t>30% SALARY AND MATERIALS</t>
  </si>
  <si>
    <t>40% LEVY</t>
  </si>
  <si>
    <t>40% GROSS BASIC SALARY</t>
  </si>
  <si>
    <t>5% LEVY</t>
  </si>
  <si>
    <t>5% LEVY ALL TO NUIG</t>
  </si>
  <si>
    <t>7% LEVY</t>
  </si>
  <si>
    <t>7% LEVY ALL NUIGS</t>
  </si>
  <si>
    <t>RS FP7 CSA's and some health related oddities</t>
  </si>
  <si>
    <t>8%LEVY</t>
  </si>
  <si>
    <t>9.52/100 EXP</t>
  </si>
  <si>
    <t>9.52% ACTUAL EXPENDITURE</t>
  </si>
  <si>
    <t>ACT COSTS</t>
  </si>
  <si>
    <t>OVERHEAD BASED ON ACTUAL COSTS</t>
  </si>
  <si>
    <t>FP7 60% LEVY</t>
  </si>
  <si>
    <t>FP7 STANDARD OVERHEAD 60%</t>
  </si>
  <si>
    <t>FP7 MC 10%</t>
  </si>
  <si>
    <t>RS FP7 Marie Curies</t>
  </si>
  <si>
    <t>FP7 MC NO LE</t>
  </si>
  <si>
    <t>FP7 MC NO LEVY</t>
  </si>
  <si>
    <t>RS FP7 Marie Curie Integration Grants</t>
  </si>
  <si>
    <t>LEVY ONLY</t>
  </si>
  <si>
    <t>Levy Only</t>
  </si>
  <si>
    <t>N/STD LEVY</t>
  </si>
  <si>
    <t>THIS SUBACC LEVY IS NON STANDARD</t>
  </si>
  <si>
    <t>NO LEVY</t>
  </si>
  <si>
    <t>THERE IS NO LEVY ON THIS SUBACC</t>
  </si>
  <si>
    <t>NON STD NUIG</t>
  </si>
  <si>
    <t>NON STD ALL NUIG</t>
  </si>
  <si>
    <t>SUBCONTR</t>
  </si>
  <si>
    <t>SUBCONTRACTORS ELEMENT</t>
  </si>
  <si>
    <t>Rate</t>
  </si>
  <si>
    <t>B. Allow for Annual Salary Scale point increases</t>
  </si>
  <si>
    <t xml:space="preserve">Additional Cost Social Costs </t>
  </si>
  <si>
    <r>
      <t xml:space="preserve">Summary Sheet </t>
    </r>
    <r>
      <rPr>
        <i/>
        <sz val="14"/>
        <rFont val="Arial"/>
        <family val="2"/>
      </rPr>
      <t>(not editable except for Overhead Rate)</t>
    </r>
  </si>
  <si>
    <t>MATERIALS AND CONSUMABLES (REFER TO THE FUNDER'S TERMS AND CONDITIONS)</t>
  </si>
  <si>
    <t>SERVICES AND SUBCONTRACTS (REFER TO THE FUNDER'S TERMS AND CONDITIONS)</t>
  </si>
  <si>
    <t>OTHER (REFER TO THE FUNDER'S TERMS AND CONDITIONS)</t>
  </si>
  <si>
    <t>TRAVEL (REFER TO THE FUNDER'S TERMS AND CONDITIONS)</t>
  </si>
  <si>
    <r>
      <t xml:space="preserve">C. </t>
    </r>
    <r>
      <rPr>
        <sz val="14"/>
        <rFont val="Arial"/>
        <family val="2"/>
      </rPr>
      <t xml:space="preserve"> In general, additional ANNUAL costs to your budget, as an employer, will be Employers PRSI contribution @10.75%, Employers pension contribution @20% and Employers provision for social costs @5% for NON STATE FUNDERS AND SOME STATE FUNDERS</t>
    </r>
  </si>
  <si>
    <t xml:space="preserve">Additional Cost Pension </t>
  </si>
  <si>
    <t>POSTGRADUATES - HOW MUCH DO I PAY? - CLICK HERE</t>
  </si>
  <si>
    <t>Go to</t>
  </si>
  <si>
    <t>and then click on</t>
  </si>
  <si>
    <t>As the Fee Schedule is updated every year click on the Fees Website for the appropriate fee.</t>
  </si>
  <si>
    <t>Fees Office Website for Fee Schedule</t>
  </si>
  <si>
    <t>Employer's Pension @ 20%     (€)</t>
  </si>
  <si>
    <t>TOTAL DIRECT COSTS</t>
  </si>
  <si>
    <t>Cost to Grant</t>
  </si>
  <si>
    <t>(Level 4)</t>
  </si>
  <si>
    <t>(Level 3)</t>
  </si>
  <si>
    <t>(Level 2A)</t>
  </si>
  <si>
    <t>(Level 2B)</t>
  </si>
  <si>
    <t>Link to SALARY COSINTG CALCULATOR - NUIG OLD SCALES</t>
  </si>
  <si>
    <t>Link to SALARY COSINTG CALCULATOR - IUA SCALES</t>
  </si>
  <si>
    <t>VAT STEPS</t>
  </si>
  <si>
    <t>Outside Europe</t>
  </si>
  <si>
    <t>Y</t>
  </si>
  <si>
    <t>Europe</t>
  </si>
  <si>
    <t>Highlight where Appicable</t>
  </si>
  <si>
    <t>Ireland</t>
  </si>
  <si>
    <t xml:space="preserve">Customer Location </t>
  </si>
  <si>
    <t>Agreement negotiation</t>
  </si>
  <si>
    <t>Is a report/deliverable provided to the customer</t>
  </si>
  <si>
    <t xml:space="preserve">          A.</t>
  </si>
  <si>
    <t>Other Agreements eg IP/Consortium</t>
  </si>
  <si>
    <t>If Y to IP</t>
  </si>
  <si>
    <t>Does the company have commercial access to the IP rights exist during the contract period</t>
  </si>
  <si>
    <t>Do IP potential rights after the contract term</t>
  </si>
  <si>
    <t xml:space="preserve">         B.</t>
  </si>
  <si>
    <t>Service Offered where no IP involved</t>
  </si>
  <si>
    <t>Money paid to NUIG</t>
  </si>
  <si>
    <t>VAT Registration Number</t>
  </si>
  <si>
    <t>For Information:</t>
  </si>
  <si>
    <t>Country of establishment of supplier</t>
  </si>
  <si>
    <t>Country in which customer established</t>
  </si>
  <si>
    <t>Status of customer</t>
  </si>
  <si>
    <t>Place of supply</t>
  </si>
  <si>
    <t>Person liable to account for Irish VAT</t>
  </si>
  <si>
    <t>VAT Rate on Invoice</t>
  </si>
  <si>
    <t>NUIG</t>
  </si>
  <si>
    <t>Business or Private</t>
  </si>
  <si>
    <t>Supplier</t>
  </si>
  <si>
    <t>Service Rate</t>
  </si>
  <si>
    <t>Other EU State</t>
  </si>
  <si>
    <t>Business</t>
  </si>
  <si>
    <t>No Irish VAT</t>
  </si>
  <si>
    <t>Zero Rated</t>
  </si>
  <si>
    <t>Need Customer VAT number</t>
  </si>
  <si>
    <t>Private</t>
  </si>
  <si>
    <t>Outside EU</t>
  </si>
  <si>
    <t>No VAT(NOT ZERO RATED)</t>
  </si>
  <si>
    <t>Depends on nature of the Service</t>
  </si>
  <si>
    <t>Supplier (if VAT occurs)</t>
  </si>
  <si>
    <t>Business Customer</t>
  </si>
  <si>
    <t>NUIG pays VAT on Service received at service VAT rate</t>
  </si>
  <si>
    <t>Company based in Ireland who export 80/90 of goods</t>
  </si>
  <si>
    <t>Need Customer VAT number and 13b form</t>
  </si>
  <si>
    <t>Do not use unless copy HR agreement of a fixed rate is enclosed</t>
  </si>
  <si>
    <t>Confirm HR agreed to cap at this level</t>
  </si>
  <si>
    <t>Point 16</t>
  </si>
  <si>
    <t>Point 17</t>
  </si>
  <si>
    <t>Gross Salary Contribution</t>
  </si>
  <si>
    <t>Employer PRSI - 10.75%</t>
  </si>
  <si>
    <t>Employer Pension (20%)</t>
  </si>
  <si>
    <t>Point on Scale</t>
  </si>
  <si>
    <t>Title/Role</t>
  </si>
  <si>
    <t>SFI Team Member Budget Scale (July 2016)*</t>
  </si>
  <si>
    <t xml:space="preserve">Research Assistant
</t>
  </si>
  <si>
    <t>(Level 1)</t>
  </si>
  <si>
    <t>New Post Doctoral</t>
  </si>
  <si>
    <t>Researcher</t>
  </si>
  <si>
    <t>Experienced Post Doctoral</t>
  </si>
  <si>
    <t>*Revised salary contribution scales reflect the Haddington Road and Lansdowne Road Agreements. These
updates have resulted in a single scale which no longer differentiates between existing and new entrants</t>
  </si>
  <si>
    <t>Do not use unless confirmed with HR New Entrant to Public Service</t>
  </si>
  <si>
    <t>Technician (09A)</t>
  </si>
  <si>
    <t>Proposed Principal Investigator</t>
  </si>
  <si>
    <t>Funder</t>
  </si>
  <si>
    <t>Programme</t>
  </si>
  <si>
    <t>CURRENT RATE                                           (Applicable from 01 April 2017)</t>
  </si>
  <si>
    <t xml:space="preserve">You are obliged under the Fixed Term Workers Act (2003) to provide Pension Costs for temporary and contract staff.  In accordance with the Employment Control Framework, and in recognition of the fact that staff in contract research and other externally funded posts have entitlements to future pension benefits which is a deferred cost or liability for the Exchequer, any such new posts created or any renewal / renegotiation of existing contracts must include an employer’s pension contribution charge of 20% of gross pay.  This represents the estimated contribution required from the project funder, in addition to the employee’s own personal pension contribution, to cover the deferred cost to the Exchequer of future pension entitlements.
</t>
  </si>
  <si>
    <r>
      <t>A.</t>
    </r>
    <r>
      <rPr>
        <sz val="11"/>
        <color theme="1"/>
        <rFont val="Calibri"/>
        <family val="2"/>
        <scheme val="minor"/>
      </rPr>
      <t xml:space="preserve">  Decide on the level of experience you require for the research (Column 1) and at what level you would like to advertise the post (Column 2). </t>
    </r>
    <r>
      <rPr>
        <sz val="11"/>
        <color theme="1"/>
        <rFont val="Calibri"/>
        <family val="2"/>
        <scheme val="minor"/>
      </rPr>
      <t>Please ensure that you use the rates that will apply at the time of receipt of funding (see Rates above).</t>
    </r>
  </si>
  <si>
    <r>
      <t>B.</t>
    </r>
    <r>
      <rPr>
        <sz val="11"/>
        <color theme="1"/>
        <rFont val="Calibri"/>
        <family val="2"/>
        <scheme val="minor"/>
      </rPr>
      <t xml:space="preserve"> Allow for Annual Salary Scale point increases. </t>
    </r>
  </si>
  <si>
    <r>
      <t xml:space="preserve">C. </t>
    </r>
    <r>
      <rPr>
        <sz val="11"/>
        <color theme="1"/>
        <rFont val="Calibri"/>
        <family val="2"/>
        <scheme val="minor"/>
      </rPr>
      <t xml:space="preserve"> In general, additional ANNUAL costs to your budget, as an employer will be employers PRSI contribution and pension costs. The employers PRSI contribution is 10.75%.   In accordance with the Employment Control Framework, and in recognition of the fact that staff in contract research and other externally funded posts have entitlements to future pension benefits which is a deferred cost or liability for the Exchequer, any such new posts created or any renewal / renegotiation of existing contracts </t>
    </r>
    <r>
      <rPr>
        <b/>
        <sz val="10"/>
        <rFont val="Arial"/>
        <family val="2"/>
      </rPr>
      <t>must</t>
    </r>
    <r>
      <rPr>
        <sz val="11"/>
        <color theme="1"/>
        <rFont val="Calibri"/>
        <family val="2"/>
        <scheme val="minor"/>
      </rPr>
      <t xml:space="preserve"> include an employer’s pension contribution charge of 20% of gross pay.  You should contact your own university for information on the pension scheme for contract researchers.             </t>
    </r>
  </si>
  <si>
    <t>CURRENT RATE                                           (Applicable from 01 January 2018)</t>
  </si>
  <si>
    <t>CURRENT RATE                                           (Applicable from 01 October 2018)</t>
  </si>
  <si>
    <t>Employer's PRSI @ 10.85     (€)</t>
  </si>
  <si>
    <t>SFI Team Member Budget Scale (from Jan 2018)</t>
  </si>
  <si>
    <t>The Public Service Stability Agreement 2018-2020</t>
  </si>
  <si>
    <t>The Public Service Stability Agreement runs from 2018-2020 and has a cost over that period of €887 million – (this is approximately equivalent to the cost of the current LRA at €844 million).</t>
  </si>
  <si>
    <t>The benefits to different income groups range from 7.4 per cent for the lower paid to 6.2 per cent for the higher paid, over three years. Once again these proposals are progressive.</t>
  </si>
  <si>
    <t>They include restoration of pay cuts and the conversion of the existing FEMPI Pension Related Deduction (PRD) into a permanent Additional Superannuation Contribution (ASC) while providing modest increases in the exemption threshold providing some relief.</t>
  </si>
  <si>
    <t>At the end of this Agreement pay cuts will be restored to all public servants earning up to €70,000, which is equal to almost 90 per cent of public servants.</t>
  </si>
  <si>
    <t>The ASC measures will ensure that over 70 per cent of public servants will be making a further permanent contribution to their pensions.</t>
  </si>
  <si>
    <t>Pay Measures</t>
  </si>
  <si>
    <t>1 January 2018 annualised salaries to increase by 1%;</t>
  </si>
  <si>
    <t>1 October 2018 annualised salaries to increase by 1%.</t>
  </si>
  <si>
    <t>1 January 2019 annualised salaries up to €30,000 to increase by 1%;</t>
  </si>
  <si>
    <t>1 September 2019 annualised salaries to increase by 1.75%.</t>
  </si>
  <si>
    <t>1 January 2020 annualised salaries up to €32,000 to increase by 0.5%;</t>
  </si>
  <si>
    <t>1 October 2020 annualised salaries to increase by 2%.</t>
  </si>
  <si>
    <t>The Bill also provides for the phased unwinding of pay cuts for those public servants whose basic salary is not fully restored by a date no later than 1 July 2022.</t>
  </si>
  <si>
    <t>AVG pa</t>
  </si>
  <si>
    <t>CURRENT RATE                                           (Applicable from 01 Jan 2019)</t>
  </si>
  <si>
    <t>CURRENT RATE                                           (Applicable from 01 Sept 2019)</t>
  </si>
  <si>
    <t>CURRENT RATE                                           (Applicable from 01 Jan 2020)</t>
  </si>
  <si>
    <t>CURRENT RATE                                           (Applicable from 01 Oct 2020)</t>
  </si>
  <si>
    <t xml:space="preserve">: https://merrionstreet.ie/en/News-Room/Releases/Minister_Donohoe_publishes_the_Public_Service_Pay_and_Pensions_Bill_2017.html </t>
  </si>
  <si>
    <t>Guideline as provided by HRB</t>
  </si>
  <si>
    <t>SFI Team Member Budget Scale (from Sept 19)</t>
  </si>
  <si>
    <t>Employer PRSI - 10.95%</t>
  </si>
  <si>
    <t>Employer PRSI - 10.85%</t>
  </si>
  <si>
    <t>SFI Team Member Budget Scale (from Jan 2019)</t>
  </si>
  <si>
    <t>SFI Team Member Budget Scale (from Jan 20)</t>
  </si>
  <si>
    <t>Employer's PRSI @ 11.05     (€)</t>
  </si>
  <si>
    <t>Employer's PRSI @ 10.95     (€)</t>
  </si>
  <si>
    <t>Contact the School/Discipline for the appropriate person to help you</t>
  </si>
  <si>
    <t>2.) ] D Code</t>
  </si>
  <si>
    <t>Contact the Budget Holder</t>
  </si>
  <si>
    <t xml:space="preserve">1.)  R Code </t>
  </si>
  <si>
    <t>Salary/ Scholarships charged to a:</t>
  </si>
  <si>
    <t>Who can provide the required information for you:</t>
  </si>
  <si>
    <t>Total Per Year</t>
  </si>
  <si>
    <t>Dec</t>
  </si>
  <si>
    <t>Nov</t>
  </si>
  <si>
    <t>Oct (even with 2 days sick leave)</t>
  </si>
  <si>
    <t>Sep</t>
  </si>
  <si>
    <t>Aug</t>
  </si>
  <si>
    <t>July (even with 2 weeks leave)</t>
  </si>
  <si>
    <t>June</t>
  </si>
  <si>
    <t>May</t>
  </si>
  <si>
    <t>Apr</t>
  </si>
  <si>
    <t>Mar (even with Bank Holiday)</t>
  </si>
  <si>
    <t>Feb</t>
  </si>
  <si>
    <t>Jan</t>
  </si>
  <si>
    <t>Cost Less than 100% of Time</t>
  </si>
  <si>
    <t>Full Monthly Cost</t>
  </si>
  <si>
    <t>Time Sheet Entries</t>
  </si>
  <si>
    <t>For Example - A few common scenario types</t>
  </si>
  <si>
    <t>Your Reconciliaiton to Agresso</t>
  </si>
  <si>
    <t>Days PM</t>
  </si>
  <si>
    <t>Hours PM</t>
  </si>
  <si>
    <t>% on Project</t>
  </si>
  <si>
    <t>For a person  less that 100% on the project FOR ALL/PART OF THE YEAR</t>
  </si>
  <si>
    <t>SAMPLE:</t>
  </si>
  <si>
    <t>this already takes into account annual/short term sick leave</t>
  </si>
  <si>
    <t>€</t>
  </si>
  <si>
    <t>From 2015 onwards a full time person (adopted H2020) is 1720 hours / 215 days per year</t>
  </si>
  <si>
    <t xml:space="preserve">Calculations: </t>
  </si>
  <si>
    <t>Cost on Project Cost Centre</t>
  </si>
  <si>
    <t>1 FTE Full Salary/Scholarship Cost on Agresso</t>
  </si>
  <si>
    <t>Days PA</t>
  </si>
  <si>
    <t>Hours PA</t>
  </si>
  <si>
    <t>NUIG Protocols</t>
  </si>
  <si>
    <t>Employer PRSI - 11.05%</t>
  </si>
  <si>
    <t>01/10/2020 - Gross</t>
  </si>
  <si>
    <t>Sample</t>
  </si>
  <si>
    <t>Post-Doctoral Researcher</t>
  </si>
  <si>
    <t>PD1 Point 1</t>
  </si>
  <si>
    <t>PD1 Point 2</t>
  </si>
  <si>
    <t>PD1 Point 3</t>
  </si>
  <si>
    <t>PD1 Point 4</t>
  </si>
  <si>
    <t>PD1 Point 5</t>
  </si>
  <si>
    <t>PD1 Point 6</t>
  </si>
  <si>
    <t>PD2 Point 1</t>
  </si>
  <si>
    <t>PD2 Point 2</t>
  </si>
  <si>
    <t>PD2 Point 3</t>
  </si>
  <si>
    <t>PD2 Point 4</t>
  </si>
  <si>
    <r>
      <rPr>
        <b/>
        <sz val="10"/>
        <rFont val="Arial"/>
        <family val="2"/>
      </rPr>
      <t>Qualifications and Experience</t>
    </r>
    <r>
      <rPr>
        <sz val="10"/>
        <rFont val="Arial"/>
        <family val="2"/>
      </rPr>
      <t>:</t>
    </r>
    <r>
      <rPr>
        <b/>
        <sz val="10"/>
        <rFont val="Arial"/>
        <family val="2"/>
      </rPr>
      <t xml:space="preserve"> </t>
    </r>
    <r>
      <rPr>
        <sz val="10"/>
        <rFont val="Arial"/>
        <family val="2"/>
      </rPr>
      <t xml:space="preserve">Minimum of primary Degree in relevant discipline with little or no research experience. </t>
    </r>
  </si>
  <si>
    <r>
      <rPr>
        <b/>
        <sz val="10"/>
        <rFont val="Arial"/>
        <family val="2"/>
      </rPr>
      <t>Purpose of the Role</t>
    </r>
    <r>
      <rPr>
        <sz val="10"/>
        <rFont val="Arial"/>
        <family val="2"/>
      </rPr>
      <t>: to conduct a specified programme of research under supervision of a PI while developing skills and competencies with respect to the role and future career options.</t>
    </r>
  </si>
  <si>
    <r>
      <rPr>
        <b/>
        <sz val="10"/>
        <rFont val="Arial"/>
        <family val="2"/>
      </rPr>
      <t>Qualification</t>
    </r>
    <r>
      <rPr>
        <sz val="10"/>
        <rFont val="Arial"/>
        <family val="2"/>
      </rPr>
      <t>: Minimum of PhD, or exceptionally, equivalent* research experience (including industrial R&amp;D).</t>
    </r>
  </si>
  <si>
    <r>
      <rPr>
        <b/>
        <sz val="10"/>
        <rFont val="Arial"/>
        <family val="2"/>
      </rPr>
      <t>Purpose of Role:</t>
    </r>
    <r>
      <rPr>
        <sz val="10"/>
        <rFont val="Arial"/>
        <family val="2"/>
      </rPr>
      <t xml:space="preserve"> to conduct a specified programme of research under supervision of a PI while also supervising PhD students and PD1s. Continuing to develop skills and competencies with respect to the role and future career options.</t>
    </r>
  </si>
  <si>
    <r>
      <rPr>
        <b/>
        <sz val="10"/>
        <rFont val="Arial"/>
        <family val="2"/>
      </rPr>
      <t>Experience:</t>
    </r>
    <r>
      <rPr>
        <sz val="10"/>
        <rFont val="Arial"/>
        <family val="2"/>
      </rPr>
      <t xml:space="preserve"> The appointed candidate will generally have 4-6 years postdoctoral research experience.</t>
    </r>
  </si>
  <si>
    <r>
      <rPr>
        <b/>
        <sz val="10"/>
        <rFont val="Arial"/>
        <family val="2"/>
      </rPr>
      <t>Qualification:</t>
    </r>
    <r>
      <rPr>
        <sz val="10"/>
        <rFont val="Arial"/>
        <family val="2"/>
      </rPr>
      <t xml:space="preserve"> Minimum of PhD, or exceptionally, equivalent* research experience (including industrial R&amp;D)</t>
    </r>
  </si>
  <si>
    <r>
      <rPr>
        <b/>
        <sz val="10"/>
        <rFont val="Arial"/>
        <family val="2"/>
      </rPr>
      <t>Purpose of Role:</t>
    </r>
    <r>
      <rPr>
        <sz val="10"/>
        <rFont val="Arial"/>
        <family val="2"/>
      </rPr>
      <t xml:space="preserve">  Design &amp; implement a specific research programme/s in association with a PI. This role is a prestigious role which represents a step change from Post-Doctoral researcher roles.</t>
    </r>
  </si>
  <si>
    <r>
      <t>Purpose of Role:</t>
    </r>
    <r>
      <rPr>
        <sz val="10"/>
        <rFont val="Arial"/>
        <family val="2"/>
      </rPr>
      <t xml:space="preserve"> This role reflects the EU Framework Level 4 role of ‘Leading Researcher’, which is described as: “a researcher leading their research area or field. It would include the team leader of a research group ... In particular disciplines as an exception, leading researchers may include individuals who operate as lone researchers”.</t>
    </r>
  </si>
  <si>
    <r>
      <rPr>
        <b/>
        <sz val="10"/>
        <rFont val="Arial"/>
        <family val="2"/>
      </rPr>
      <t>Purpose of the role</t>
    </r>
    <r>
      <rPr>
        <sz val="10"/>
        <rFont val="Arial"/>
        <family val="2"/>
      </rPr>
      <t>: to assist in the performance of research.</t>
    </r>
  </si>
  <si>
    <t xml:space="preserve"> The  salary scale for the role will relate to the grading of the post, as defined in the IUA Researcher Career Development and Employment Framework. These are the expected qualifications and experience  appropriate for this level of remuneration.</t>
  </si>
  <si>
    <t>20% Employer Pension (Subject to DPER clarification)</t>
  </si>
  <si>
    <t>SFI Team Member Budget Scale (from June 2021)</t>
  </si>
  <si>
    <t>SFI Team Member Budget Scale (from Oct 21)</t>
  </si>
  <si>
    <t>SFI Team Member Budget Scale (from Oct 22)</t>
  </si>
  <si>
    <t>1 October 2021 annualised salaries to increase by €500 for salaries under €50k or 1%.</t>
  </si>
  <si>
    <t>CURRENT RATE                                           (Applicable from 01 Oct 2021)</t>
  </si>
  <si>
    <t>1 October 2021 annualised salaries to increase by €500 for salaries under €50k or 1% above €50k</t>
  </si>
  <si>
    <t>CURRENT RATE                                           (Applicable from 01 JANUARY 2021) - +2.5% per annum per HRB guide</t>
  </si>
  <si>
    <t>CURRENT RATE                                                             (Applicable from 01 JANUARY 2022) annualised salaries to increase by 2.5% per annum per HRB guide</t>
  </si>
  <si>
    <t>1 October 2022 annualised salaries to increase by €500 for salaries under €50k or 1% above €50k</t>
  </si>
  <si>
    <t>Guidelines for Contract Researchers Salary Scales 2021</t>
  </si>
  <si>
    <t>CURRENT RATE                                           (Applicable from 01 Oct 2022)</t>
  </si>
  <si>
    <t>1 February 2022 annualised salaries to increase by 1%</t>
  </si>
  <si>
    <t>SFI Team Member Budget Scale (from Feb 22)</t>
  </si>
  <si>
    <t>CURRENT RATE                                                             (Applicable from 01 FEBRUARY 2022) annualised salaries to increase by 1%</t>
  </si>
  <si>
    <t>CURRENT RATE                                           (Applicable from 01 Feb 2022)</t>
  </si>
  <si>
    <t>01/10/2021 - Gross</t>
  </si>
  <si>
    <t>Research Assistant (65A)</t>
  </si>
  <si>
    <t>Research Assistant (65A-20)</t>
  </si>
  <si>
    <t>Professor (116D)</t>
  </si>
  <si>
    <t>(06A)</t>
  </si>
  <si>
    <t>Guidelines for Contract Researchers Salary Scales</t>
  </si>
  <si>
    <t>01/02/2022
Gross
Salary</t>
  </si>
  <si>
    <t>01/10/2022
Gross
Salary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</si>
</sst>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8" formatCode="&quot;€&quot;#,##0.00;[Red]\-&quot;€&quot;#,##0.00"/>
    <numFmt numFmtId="43" formatCode="_-* #,##0.00_-;\-* #,##0.00_-;_-* &quot;-&quot;??_-;_-@_-"/>
    <numFmt numFmtId="164" formatCode="&quot;€&quot;#,##0.00;[Red]&quot;€&quot;#,##0.00"/>
    <numFmt numFmtId="165" formatCode="&quot;IR£&quot;#,##0.00"/>
    <numFmt numFmtId="166" formatCode="0.0000"/>
  </numFmts>
  <fonts count="76" x14ac:knownFonts="1">
    <font>
      <sz val="11"/>
      <color theme="1"/>
      <name val="Calibri"/>
      <family val="2"/>
      <scheme val="minor"/>
    </font>
    <font>
      <sz val="11"/>
      <color indexed="8"/>
      <name val="Calibri"/>
      <family val="2"/>
    </font>
    <font>
      <b/>
      <sz val="9"/>
      <name val="Arial"/>
      <family val="2"/>
    </font>
    <font>
      <sz val="9"/>
      <name val="Arial"/>
      <family val="2"/>
    </font>
    <font>
      <sz val="10"/>
      <name val="Arial"/>
      <family val="2"/>
    </font>
    <font>
      <b/>
      <sz val="10"/>
      <name val="Arial"/>
      <family val="2"/>
    </font>
    <font>
      <i/>
      <sz val="9"/>
      <name val="Arial"/>
      <family val="2"/>
    </font>
    <font>
      <b/>
      <sz val="11"/>
      <color indexed="8"/>
      <name val="Calibri"/>
      <family val="2"/>
    </font>
    <font>
      <b/>
      <sz val="12"/>
      <color indexed="8"/>
      <name val="Arial"/>
      <family val="2"/>
    </font>
    <font>
      <b/>
      <sz val="12"/>
      <name val="Arial"/>
      <family val="2"/>
    </font>
    <font>
      <b/>
      <sz val="20"/>
      <name val="Arial"/>
      <family val="2"/>
    </font>
    <font>
      <b/>
      <i/>
      <u/>
      <sz val="18"/>
      <name val="Arial"/>
      <family val="2"/>
    </font>
    <font>
      <b/>
      <i/>
      <u/>
      <sz val="12"/>
      <name val="Arial"/>
      <family val="2"/>
    </font>
    <font>
      <b/>
      <sz val="12"/>
      <color indexed="56"/>
      <name val="Calibri"/>
      <family val="2"/>
    </font>
    <font>
      <b/>
      <sz val="12"/>
      <color indexed="56"/>
      <name val="Times New Roman"/>
      <family val="1"/>
    </font>
    <font>
      <b/>
      <sz val="9"/>
      <color indexed="56"/>
      <name val="Times New Roman"/>
      <family val="1"/>
    </font>
    <font>
      <sz val="10"/>
      <name val="Times New Roman"/>
      <family val="1"/>
    </font>
    <font>
      <b/>
      <sz val="10"/>
      <color indexed="8"/>
      <name val="Calibri"/>
      <family val="2"/>
    </font>
    <font>
      <b/>
      <sz val="12"/>
      <color indexed="8"/>
      <name val="Calibri"/>
      <family val="2"/>
    </font>
    <font>
      <b/>
      <sz val="12"/>
      <name val="Times New Roman"/>
      <family val="1"/>
    </font>
    <font>
      <i/>
      <sz val="10"/>
      <name val="Arial"/>
      <family val="2"/>
    </font>
    <font>
      <b/>
      <u/>
      <sz val="16"/>
      <name val="Times New Roman"/>
      <family val="1"/>
    </font>
    <font>
      <sz val="14"/>
      <name val="Times New Roman"/>
      <family val="1"/>
    </font>
    <font>
      <sz val="14"/>
      <color indexed="8"/>
      <name val="Calibri"/>
      <family val="2"/>
    </font>
    <font>
      <b/>
      <sz val="14"/>
      <name val="Arial"/>
      <family val="2"/>
    </font>
    <font>
      <sz val="14"/>
      <name val="Arial"/>
      <family val="2"/>
    </font>
    <font>
      <i/>
      <sz val="14"/>
      <name val="Arial"/>
      <family val="2"/>
    </font>
    <font>
      <b/>
      <sz val="11"/>
      <name val="Times New Roman"/>
      <family val="1"/>
    </font>
    <font>
      <b/>
      <i/>
      <sz val="9"/>
      <name val="Arial"/>
      <family val="2"/>
    </font>
    <font>
      <b/>
      <sz val="11"/>
      <name val="Arial"/>
      <family val="2"/>
    </font>
    <font>
      <i/>
      <sz val="10"/>
      <name val="Times New Roman"/>
      <family val="1"/>
    </font>
    <font>
      <b/>
      <i/>
      <sz val="10"/>
      <name val="Times New Roman"/>
      <family val="1"/>
    </font>
    <font>
      <b/>
      <i/>
      <sz val="10"/>
      <name val="Arial"/>
      <family val="2"/>
    </font>
    <font>
      <b/>
      <u/>
      <sz val="11"/>
      <name val="Times New Roman"/>
      <family val="1"/>
    </font>
    <font>
      <b/>
      <u/>
      <sz val="10"/>
      <name val="Times New Roman"/>
      <family val="1"/>
    </font>
    <font>
      <sz val="8"/>
      <name val="Calibri"/>
      <family val="2"/>
    </font>
    <font>
      <u/>
      <sz val="11"/>
      <color indexed="12"/>
      <name val="Calibri"/>
      <family val="2"/>
    </font>
    <font>
      <b/>
      <sz val="7"/>
      <name val="Arial"/>
      <family val="2"/>
    </font>
    <font>
      <sz val="11"/>
      <color indexed="8"/>
      <name val="Calibri"/>
      <family val="2"/>
    </font>
    <font>
      <b/>
      <sz val="10"/>
      <name val="Tahoma"/>
      <family val="2"/>
    </font>
    <font>
      <sz val="10"/>
      <name val="Arial"/>
      <family val="2"/>
    </font>
    <font>
      <i/>
      <sz val="11"/>
      <color indexed="8"/>
      <name val="Calibri"/>
      <family val="2"/>
    </font>
    <font>
      <b/>
      <i/>
      <sz val="20"/>
      <name val="Arial"/>
      <family val="2"/>
    </font>
    <font>
      <sz val="12"/>
      <color indexed="8"/>
      <name val="Calibri"/>
      <family val="2"/>
    </font>
    <font>
      <b/>
      <sz val="10"/>
      <name val="Calibri"/>
      <family val="2"/>
    </font>
    <font>
      <b/>
      <sz val="12"/>
      <name val="Calibri"/>
      <family val="2"/>
    </font>
    <font>
      <sz val="9"/>
      <color indexed="8"/>
      <name val="Arial"/>
      <family val="2"/>
    </font>
    <font>
      <b/>
      <sz val="9"/>
      <color theme="0"/>
      <name val="Arial"/>
      <family val="2"/>
    </font>
    <font>
      <b/>
      <sz val="11"/>
      <color theme="1"/>
      <name val="Calibri"/>
      <family val="2"/>
      <scheme val="minor"/>
    </font>
    <font>
      <sz val="11"/>
      <color theme="0"/>
      <name val="Calibri"/>
      <family val="2"/>
      <scheme val="minor"/>
    </font>
    <font>
      <b/>
      <sz val="11"/>
      <color theme="0"/>
      <name val="Arial Black"/>
      <family val="2"/>
    </font>
    <font>
      <b/>
      <sz val="11"/>
      <color theme="3" tint="0.39997558519241921"/>
      <name val="Arial Black"/>
      <family val="2"/>
    </font>
    <font>
      <sz val="14"/>
      <color theme="1"/>
      <name val="Calibri"/>
      <family val="2"/>
      <scheme val="minor"/>
    </font>
    <font>
      <b/>
      <sz val="14"/>
      <color theme="1"/>
      <name val="Calibri"/>
      <family val="2"/>
      <scheme val="minor"/>
    </font>
    <font>
      <b/>
      <sz val="26"/>
      <color theme="1"/>
      <name val="Calibri"/>
      <family val="2"/>
      <scheme val="minor"/>
    </font>
    <font>
      <sz val="26"/>
      <color theme="1"/>
      <name val="Calibri"/>
      <family val="2"/>
      <scheme val="minor"/>
    </font>
    <font>
      <i/>
      <sz val="10"/>
      <color indexed="8"/>
      <name val="Calibri"/>
      <family val="2"/>
      <scheme val="minor"/>
    </font>
    <font>
      <sz val="10"/>
      <name val="Calibri"/>
      <family val="2"/>
      <scheme val="minor"/>
    </font>
    <font>
      <b/>
      <i/>
      <sz val="10"/>
      <color rgb="FFFF0000"/>
      <name val="Times New Roman"/>
      <family val="1"/>
    </font>
    <font>
      <sz val="11"/>
      <color rgb="FF9C6500"/>
      <name val="Calibri"/>
      <family val="2"/>
      <scheme val="minor"/>
    </font>
    <font>
      <b/>
      <sz val="11"/>
      <color rgb="FF9C6500"/>
      <name val="Calibri"/>
      <family val="2"/>
      <scheme val="minor"/>
    </font>
    <font>
      <b/>
      <sz val="20"/>
      <color theme="1"/>
      <name val="Calibri"/>
      <family val="2"/>
      <scheme val="minor"/>
    </font>
    <font>
      <sz val="9"/>
      <color rgb="FF000033"/>
      <name val="Arial"/>
      <family val="2"/>
    </font>
    <font>
      <b/>
      <sz val="9"/>
      <color rgb="FF000033"/>
      <name val="Arial"/>
      <family val="2"/>
    </font>
    <font>
      <b/>
      <sz val="8"/>
      <color theme="1"/>
      <name val="Calibri"/>
      <family val="2"/>
      <scheme val="minor"/>
    </font>
    <font>
      <b/>
      <sz val="7"/>
      <name val="Times New Roman"/>
      <family val="1"/>
    </font>
    <font>
      <sz val="10"/>
      <color rgb="FF000000"/>
      <name val="Times New Roman"/>
      <family val="1"/>
    </font>
    <font>
      <sz val="10"/>
      <color rgb="FF000000"/>
      <name val="Times New Roman"/>
      <family val="1"/>
    </font>
    <font>
      <b/>
      <sz val="10"/>
      <color rgb="FF000000"/>
      <name val="Times New Roman"/>
      <family val="1"/>
    </font>
    <font>
      <b/>
      <sz val="12"/>
      <color theme="0"/>
      <name val="Calibri"/>
      <family val="2"/>
    </font>
    <font>
      <b/>
      <sz val="12"/>
      <color indexed="56"/>
      <name val="Arial"/>
      <family val="2"/>
    </font>
    <font>
      <b/>
      <sz val="11"/>
      <color rgb="FF9C6500"/>
      <name val="Arial"/>
      <family val="2"/>
    </font>
    <font>
      <b/>
      <sz val="9"/>
      <color indexed="56"/>
      <name val="Arial"/>
      <family val="2"/>
    </font>
    <font>
      <u/>
      <sz val="10"/>
      <name val="Arial"/>
      <family val="2"/>
    </font>
    <font>
      <sz val="11"/>
      <color theme="1"/>
      <name val="Arial"/>
      <family val="2"/>
    </font>
    <font>
      <b/>
      <sz val="8"/>
      <color theme="1"/>
      <name val="Arial"/>
      <family val="2"/>
    </font>
  </fonts>
  <fills count="27">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indexed="31"/>
        <bgColor indexed="64"/>
      </patternFill>
    </fill>
    <fill>
      <patternFill patternType="solid">
        <fgColor indexed="45"/>
        <bgColor indexed="64"/>
      </patternFill>
    </fill>
    <fill>
      <patternFill patternType="solid">
        <fgColor indexed="13"/>
        <bgColor indexed="64"/>
      </patternFill>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theme="0" tint="-0.249977111117893"/>
        <bgColor indexed="64"/>
      </patternFill>
    </fill>
    <fill>
      <patternFill patternType="solid">
        <fgColor theme="6" tint="-0.499984740745262"/>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rgb="FFFFEB9C"/>
      </patternFill>
    </fill>
    <fill>
      <patternFill patternType="solid">
        <fgColor rgb="FFFFFF00"/>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rgb="FFCCFFFF"/>
        <bgColor indexed="64"/>
      </patternFill>
    </fill>
    <fill>
      <patternFill patternType="solid">
        <fgColor theme="7" tint="0.79998168889431442"/>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top/>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style="thin">
        <color indexed="8"/>
      </left>
      <right/>
      <top style="thin">
        <color indexed="8"/>
      </top>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theme="6" tint="-0.499984740745262"/>
      </left>
      <right style="medium">
        <color theme="6" tint="-0.499984740745262"/>
      </right>
      <top style="medium">
        <color theme="6" tint="-0.499984740745262"/>
      </top>
      <bottom style="medium">
        <color theme="6" tint="-0.499984740745262"/>
      </bottom>
      <diagonal/>
    </border>
    <border>
      <left/>
      <right style="medium">
        <color theme="6" tint="-0.499984740745262"/>
      </right>
      <top style="medium">
        <color theme="6" tint="-0.499984740745262"/>
      </top>
      <bottom style="medium">
        <color theme="6"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theme="8" tint="-0.499984740745262"/>
      </right>
      <top/>
      <bottom style="medium">
        <color theme="8" tint="-0.499984740745262"/>
      </bottom>
      <diagonal/>
    </border>
    <border>
      <left/>
      <right/>
      <top/>
      <bottom style="medium">
        <color theme="8" tint="-0.499984740745262"/>
      </bottom>
      <diagonal/>
    </border>
    <border>
      <left style="medium">
        <color theme="8" tint="-0.499984740745262"/>
      </left>
      <right/>
      <top/>
      <bottom style="medium">
        <color theme="8" tint="-0.499984740745262"/>
      </bottom>
      <diagonal/>
    </border>
    <border>
      <left/>
      <right style="medium">
        <color theme="8" tint="-0.499984740745262"/>
      </right>
      <top/>
      <bottom/>
      <diagonal/>
    </border>
    <border>
      <left style="medium">
        <color theme="8" tint="-0.499984740745262"/>
      </left>
      <right/>
      <top/>
      <bottom/>
      <diagonal/>
    </border>
    <border>
      <left/>
      <right style="medium">
        <color theme="8" tint="-0.499984740745262"/>
      </right>
      <top style="medium">
        <color theme="8" tint="-0.499984740745262"/>
      </top>
      <bottom/>
      <diagonal/>
    </border>
    <border>
      <left/>
      <right/>
      <top style="medium">
        <color theme="8" tint="-0.499984740745262"/>
      </top>
      <bottom/>
      <diagonal/>
    </border>
    <border>
      <left style="medium">
        <color theme="8" tint="-0.499984740745262"/>
      </left>
      <right/>
      <top style="medium">
        <color theme="8" tint="-0.499984740745262"/>
      </top>
      <bottom/>
      <diagonal/>
    </border>
    <border>
      <left style="medium">
        <color theme="8" tint="-0.499984740745262"/>
      </left>
      <right style="medium">
        <color theme="8" tint="-0.499984740745262"/>
      </right>
      <top/>
      <bottom/>
      <diagonal/>
    </border>
  </borders>
  <cellStyleXfs count="7">
    <xf numFmtId="0" fontId="0" fillId="0" borderId="0"/>
    <xf numFmtId="43" fontId="1" fillId="0" borderId="0" applyFont="0" applyFill="0" applyBorder="0" applyAlignment="0" applyProtection="0"/>
    <xf numFmtId="0" fontId="36" fillId="0" borderId="0" applyNumberFormat="0" applyFill="0" applyBorder="0" applyAlignment="0" applyProtection="0">
      <alignment vertical="top"/>
      <protection locked="0"/>
    </xf>
    <xf numFmtId="0" fontId="4" fillId="0" borderId="0"/>
    <xf numFmtId="9" fontId="38" fillId="0" borderId="0" applyFont="0" applyFill="0" applyBorder="0" applyAlignment="0" applyProtection="0"/>
    <xf numFmtId="0" fontId="59" fillId="20" borderId="0" applyNumberFormat="0" applyBorder="0" applyAlignment="0" applyProtection="0"/>
    <xf numFmtId="0" fontId="66" fillId="0" borderId="0"/>
  </cellStyleXfs>
  <cellXfs count="656">
    <xf numFmtId="0" fontId="0" fillId="0" borderId="0" xfId="0"/>
    <xf numFmtId="0" fontId="0" fillId="0" borderId="0" xfId="0" applyFill="1"/>
    <xf numFmtId="0" fontId="2" fillId="2" borderId="1" xfId="0" applyFont="1" applyFill="1" applyBorder="1" applyAlignment="1">
      <alignment horizontal="left"/>
    </xf>
    <xf numFmtId="0" fontId="0" fillId="0" borderId="0" xfId="0" applyAlignment="1">
      <alignment horizontal="left"/>
    </xf>
    <xf numFmtId="0" fontId="2" fillId="2" borderId="3" xfId="0" applyFont="1" applyFill="1" applyBorder="1" applyAlignment="1">
      <alignment horizontal="left"/>
    </xf>
    <xf numFmtId="0" fontId="6" fillId="0" borderId="1" xfId="0" applyFont="1" applyBorder="1" applyAlignment="1">
      <alignment horizontal="left" vertical="top" wrapText="1"/>
    </xf>
    <xf numFmtId="0" fontId="3" fillId="0" borderId="1" xfId="0" applyFont="1" applyBorder="1" applyAlignment="1">
      <alignment horizontal="left" vertical="top" wrapText="1"/>
    </xf>
    <xf numFmtId="0" fontId="3" fillId="0" borderId="4" xfId="0" applyFont="1" applyBorder="1" applyAlignment="1">
      <alignment horizontal="left" vertical="top" wrapText="1"/>
    </xf>
    <xf numFmtId="0" fontId="4" fillId="0" borderId="1" xfId="0" applyFont="1" applyBorder="1" applyAlignment="1">
      <alignment horizontal="left" vertical="top" wrapText="1"/>
    </xf>
    <xf numFmtId="0" fontId="5" fillId="0" borderId="1" xfId="0" applyFont="1" applyBorder="1" applyAlignment="1">
      <alignment horizontal="left" vertical="top" wrapText="1"/>
    </xf>
    <xf numFmtId="0" fontId="5" fillId="0" borderId="5" xfId="0" applyFont="1" applyBorder="1" applyAlignment="1">
      <alignment horizontal="left" vertical="top" wrapText="1"/>
    </xf>
    <xf numFmtId="0" fontId="3" fillId="0" borderId="1" xfId="0" applyFont="1" applyFill="1" applyBorder="1" applyAlignment="1">
      <alignment horizontal="left"/>
    </xf>
    <xf numFmtId="0" fontId="4" fillId="0" borderId="1" xfId="0" applyFont="1" applyBorder="1" applyAlignment="1">
      <alignment horizontal="left"/>
    </xf>
    <xf numFmtId="0" fontId="3" fillId="0" borderId="4" xfId="0" applyFont="1" applyFill="1" applyBorder="1" applyAlignment="1">
      <alignment horizontal="left"/>
    </xf>
    <xf numFmtId="0" fontId="7" fillId="0" borderId="0" xfId="0" applyFont="1"/>
    <xf numFmtId="0" fontId="12" fillId="3" borderId="6"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0" borderId="7" xfId="0" applyFont="1" applyBorder="1" applyAlignment="1">
      <alignment horizontal="left" vertical="top" wrapText="1"/>
    </xf>
    <xf numFmtId="0" fontId="16" fillId="0" borderId="9" xfId="3" applyFont="1" applyBorder="1" applyAlignment="1"/>
    <xf numFmtId="3" fontId="16" fillId="4" borderId="11" xfId="3" applyNumberFormat="1" applyFont="1" applyFill="1" applyBorder="1" applyAlignment="1">
      <alignment horizontal="center" wrapText="1"/>
    </xf>
    <xf numFmtId="0" fontId="18" fillId="5" borderId="1" xfId="0" applyFont="1" applyFill="1" applyBorder="1" applyAlignment="1">
      <alignment horizontal="center" vertical="center"/>
    </xf>
    <xf numFmtId="0" fontId="0" fillId="0" borderId="7" xfId="0" applyBorder="1" applyAlignment="1">
      <alignment vertical="top" wrapText="1"/>
    </xf>
    <xf numFmtId="3" fontId="16" fillId="4" borderId="13" xfId="3" applyNumberFormat="1" applyFont="1" applyFill="1" applyBorder="1" applyAlignment="1">
      <alignment horizontal="center" wrapText="1"/>
    </xf>
    <xf numFmtId="0" fontId="4" fillId="0" borderId="7" xfId="0" applyFont="1" applyBorder="1" applyAlignment="1">
      <alignment horizontal="left" vertical="top" wrapText="1"/>
    </xf>
    <xf numFmtId="0" fontId="0" fillId="0" borderId="7" xfId="0" applyNumberFormat="1" applyBorder="1" applyAlignment="1">
      <alignment vertical="top" wrapText="1"/>
    </xf>
    <xf numFmtId="0" fontId="4" fillId="0" borderId="7" xfId="0" applyFont="1" applyBorder="1" applyAlignment="1">
      <alignment vertical="top" wrapText="1"/>
    </xf>
    <xf numFmtId="0" fontId="0" fillId="0" borderId="14" xfId="0" applyBorder="1" applyAlignment="1">
      <alignment wrapText="1"/>
    </xf>
    <xf numFmtId="0" fontId="16" fillId="0" borderId="16" xfId="3" applyFont="1" applyBorder="1" applyAlignment="1"/>
    <xf numFmtId="3" fontId="16" fillId="4" borderId="18" xfId="3" applyNumberFormat="1" applyFont="1" applyFill="1" applyBorder="1" applyAlignment="1">
      <alignment horizontal="center" wrapText="1"/>
    </xf>
    <xf numFmtId="0" fontId="5" fillId="0" borderId="19" xfId="0" applyNumberFormat="1" applyFont="1" applyBorder="1" applyAlignment="1">
      <alignment horizontal="left" vertical="top" wrapText="1"/>
    </xf>
    <xf numFmtId="0" fontId="16" fillId="0" borderId="9" xfId="3" applyFont="1" applyBorder="1"/>
    <xf numFmtId="0" fontId="16" fillId="0" borderId="0" xfId="3" applyFont="1" applyBorder="1"/>
    <xf numFmtId="0" fontId="4" fillId="0" borderId="7" xfId="0" applyNumberFormat="1" applyFont="1" applyBorder="1" applyAlignment="1">
      <alignment vertical="top" wrapText="1"/>
    </xf>
    <xf numFmtId="0" fontId="20" fillId="0" borderId="7" xfId="0" applyNumberFormat="1" applyFont="1" applyBorder="1" applyAlignment="1">
      <alignment vertical="top" wrapText="1"/>
    </xf>
    <xf numFmtId="0" fontId="5" fillId="0" borderId="19" xfId="0" applyNumberFormat="1" applyFont="1" applyBorder="1" applyAlignment="1">
      <alignment vertical="top" wrapText="1"/>
    </xf>
    <xf numFmtId="0" fontId="16" fillId="0" borderId="20" xfId="3" applyFont="1" applyBorder="1"/>
    <xf numFmtId="0" fontId="0" fillId="0" borderId="14" xfId="0" applyBorder="1" applyAlignment="1">
      <alignment vertical="top" wrapText="1"/>
    </xf>
    <xf numFmtId="0" fontId="16" fillId="0" borderId="16" xfId="3" applyFont="1" applyBorder="1"/>
    <xf numFmtId="0" fontId="16" fillId="0" borderId="20" xfId="3" applyFont="1" applyFill="1" applyBorder="1"/>
    <xf numFmtId="0" fontId="16" fillId="0" borderId="9" xfId="3" applyFont="1" applyFill="1" applyBorder="1"/>
    <xf numFmtId="0" fontId="16" fillId="0" borderId="16" xfId="3" applyFont="1" applyFill="1" applyBorder="1"/>
    <xf numFmtId="0" fontId="16" fillId="0" borderId="20" xfId="3" applyFont="1" applyFill="1" applyBorder="1" applyAlignment="1"/>
    <xf numFmtId="3" fontId="16" fillId="4" borderId="7" xfId="0" applyNumberFormat="1" applyFont="1" applyFill="1" applyBorder="1" applyAlignment="1">
      <alignment horizontal="center" wrapText="1"/>
    </xf>
    <xf numFmtId="0" fontId="16" fillId="0" borderId="9" xfId="3" applyFont="1" applyFill="1" applyBorder="1" applyAlignment="1"/>
    <xf numFmtId="3" fontId="16" fillId="4" borderId="14" xfId="0" applyNumberFormat="1" applyFont="1" applyFill="1" applyBorder="1" applyAlignment="1">
      <alignment horizontal="center" wrapText="1"/>
    </xf>
    <xf numFmtId="0" fontId="5" fillId="0" borderId="8" xfId="3" applyFont="1" applyFill="1" applyBorder="1"/>
    <xf numFmtId="0" fontId="21" fillId="0" borderId="0" xfId="0" applyFont="1"/>
    <xf numFmtId="0" fontId="22" fillId="0" borderId="0" xfId="0" applyFont="1"/>
    <xf numFmtId="0" fontId="23" fillId="0" borderId="0" xfId="0" applyFont="1"/>
    <xf numFmtId="0" fontId="23" fillId="0" borderId="0" xfId="0" applyFont="1" applyAlignment="1">
      <alignment wrapText="1"/>
    </xf>
    <xf numFmtId="0" fontId="23" fillId="0" borderId="0" xfId="0" applyFont="1" applyFill="1"/>
    <xf numFmtId="0" fontId="24" fillId="0" borderId="0" xfId="0" applyFont="1" applyFill="1" applyAlignment="1">
      <alignment horizontal="left" vertical="top" wrapText="1" indent="1"/>
    </xf>
    <xf numFmtId="0" fontId="23" fillId="0" borderId="0" xfId="0" applyFont="1" applyFill="1" applyAlignment="1">
      <alignment horizontal="left" indent="1"/>
    </xf>
    <xf numFmtId="0" fontId="7" fillId="0" borderId="0" xfId="0" applyFont="1" applyFill="1"/>
    <xf numFmtId="0" fontId="0" fillId="0" borderId="0" xfId="0" applyAlignment="1">
      <alignment wrapText="1"/>
    </xf>
    <xf numFmtId="3" fontId="16" fillId="7" borderId="0" xfId="3" applyNumberFormat="1" applyFont="1" applyFill="1" applyBorder="1" applyAlignment="1">
      <alignment horizontal="center" wrapText="1"/>
    </xf>
    <xf numFmtId="14" fontId="15" fillId="0" borderId="22" xfId="3" applyNumberFormat="1" applyFont="1" applyFill="1" applyBorder="1" applyAlignment="1">
      <alignment horizontal="center" vertical="center" wrapText="1"/>
    </xf>
    <xf numFmtId="14" fontId="15" fillId="0" borderId="32" xfId="3" applyNumberFormat="1" applyFont="1" applyFill="1" applyBorder="1" applyAlignment="1">
      <alignment horizontal="center" vertical="center" wrapText="1"/>
    </xf>
    <xf numFmtId="9" fontId="15" fillId="0" borderId="32" xfId="3" applyNumberFormat="1" applyFont="1" applyFill="1" applyBorder="1" applyAlignment="1">
      <alignment horizontal="center" vertical="center" wrapText="1"/>
    </xf>
    <xf numFmtId="14" fontId="15" fillId="0" borderId="23" xfId="3" applyNumberFormat="1" applyFont="1" applyFill="1" applyBorder="1" applyAlignment="1">
      <alignment horizontal="center" vertical="center" wrapText="1"/>
    </xf>
    <xf numFmtId="3" fontId="16" fillId="7" borderId="33" xfId="3" applyNumberFormat="1" applyFont="1" applyFill="1" applyBorder="1" applyAlignment="1">
      <alignment horizontal="center" wrapText="1"/>
    </xf>
    <xf numFmtId="0" fontId="15" fillId="7" borderId="34" xfId="3" applyFont="1" applyFill="1" applyBorder="1" applyAlignment="1">
      <alignment horizontal="center" vertical="center" wrapText="1"/>
    </xf>
    <xf numFmtId="0" fontId="15" fillId="0" borderId="34" xfId="3" applyFont="1" applyFill="1" applyBorder="1" applyAlignment="1">
      <alignment horizontal="center" vertical="center" wrapText="1"/>
    </xf>
    <xf numFmtId="3" fontId="16" fillId="7" borderId="32" xfId="3" applyNumberFormat="1" applyFont="1" applyFill="1" applyBorder="1" applyAlignment="1">
      <alignment horizontal="center" wrapText="1"/>
    </xf>
    <xf numFmtId="0" fontId="15" fillId="7" borderId="36" xfId="3" applyFont="1" applyFill="1" applyBorder="1" applyAlignment="1">
      <alignment horizontal="center" vertical="center" wrapText="1"/>
    </xf>
    <xf numFmtId="3" fontId="16" fillId="7" borderId="37" xfId="3" applyNumberFormat="1" applyFont="1" applyFill="1" applyBorder="1" applyAlignment="1">
      <alignment horizontal="center" wrapText="1"/>
    </xf>
    <xf numFmtId="3" fontId="16" fillId="7" borderId="24" xfId="3" applyNumberFormat="1" applyFont="1" applyFill="1" applyBorder="1" applyAlignment="1">
      <alignment horizontal="center" wrapText="1"/>
    </xf>
    <xf numFmtId="3" fontId="16" fillId="4" borderId="25" xfId="3" applyNumberFormat="1" applyFont="1" applyFill="1" applyBorder="1" applyAlignment="1">
      <alignment horizontal="center" wrapText="1"/>
    </xf>
    <xf numFmtId="3" fontId="16" fillId="4" borderId="7" xfId="3" applyNumberFormat="1" applyFont="1" applyFill="1" applyBorder="1" applyAlignment="1">
      <alignment horizontal="center" wrapText="1"/>
    </xf>
    <xf numFmtId="3" fontId="16" fillId="4" borderId="6" xfId="3" applyNumberFormat="1" applyFont="1" applyFill="1" applyBorder="1" applyAlignment="1">
      <alignment horizontal="center" wrapText="1"/>
    </xf>
    <xf numFmtId="0" fontId="15" fillId="0" borderId="26" xfId="3" applyFont="1" applyFill="1" applyBorder="1" applyAlignment="1">
      <alignment horizontal="center" vertical="center" wrapText="1"/>
    </xf>
    <xf numFmtId="0" fontId="8" fillId="7" borderId="0" xfId="0" applyFont="1" applyFill="1" applyAlignment="1">
      <alignment horizontal="left"/>
    </xf>
    <xf numFmtId="0" fontId="2" fillId="7" borderId="3" xfId="0" applyFont="1" applyFill="1" applyBorder="1" applyAlignment="1">
      <alignment horizontal="left"/>
    </xf>
    <xf numFmtId="49" fontId="39" fillId="0" borderId="0" xfId="0" applyNumberFormat="1" applyFont="1" applyAlignment="1">
      <alignment horizontal="center"/>
    </xf>
    <xf numFmtId="49" fontId="40" fillId="0" borderId="0" xfId="0" applyNumberFormat="1" applyFont="1" applyAlignment="1">
      <alignment horizontal="left"/>
    </xf>
    <xf numFmtId="0" fontId="9" fillId="7" borderId="0" xfId="0" applyFont="1" applyFill="1" applyAlignment="1">
      <alignment horizontal="left"/>
    </xf>
    <xf numFmtId="2" fontId="39" fillId="0" borderId="0" xfId="0" applyNumberFormat="1" applyFont="1" applyAlignment="1">
      <alignment horizontal="center"/>
    </xf>
    <xf numFmtId="2" fontId="40" fillId="0" borderId="0" xfId="0" applyNumberFormat="1" applyFont="1" applyAlignment="1">
      <alignment horizontal="left"/>
    </xf>
    <xf numFmtId="166" fontId="40" fillId="0" borderId="0" xfId="0" applyNumberFormat="1" applyFont="1" applyAlignment="1">
      <alignment horizontal="left"/>
    </xf>
    <xf numFmtId="3" fontId="16" fillId="7" borderId="14" xfId="3" applyNumberFormat="1" applyFont="1" applyFill="1" applyBorder="1" applyAlignment="1">
      <alignment horizontal="center" wrapText="1"/>
    </xf>
    <xf numFmtId="0" fontId="36" fillId="0" borderId="0" xfId="2" applyAlignment="1" applyProtection="1"/>
    <xf numFmtId="0" fontId="43" fillId="0" borderId="0" xfId="0" applyFont="1"/>
    <xf numFmtId="0" fontId="18" fillId="0" borderId="0" xfId="0" applyFont="1"/>
    <xf numFmtId="0" fontId="16" fillId="0" borderId="31" xfId="3" applyFont="1" applyFill="1" applyBorder="1"/>
    <xf numFmtId="3" fontId="16" fillId="4" borderId="38" xfId="3" applyNumberFormat="1" applyFont="1" applyFill="1" applyBorder="1" applyAlignment="1">
      <alignment horizontal="center" wrapText="1"/>
    </xf>
    <xf numFmtId="0" fontId="3" fillId="0" borderId="1" xfId="0" applyFont="1" applyFill="1" applyBorder="1" applyAlignment="1">
      <alignment horizontal="left" vertical="top" wrapText="1"/>
    </xf>
    <xf numFmtId="0" fontId="4" fillId="0" borderId="5" xfId="0" applyFont="1" applyBorder="1" applyAlignment="1">
      <alignment horizontal="left" vertical="top" wrapText="1"/>
    </xf>
    <xf numFmtId="0" fontId="0" fillId="0" borderId="0" xfId="0"/>
    <xf numFmtId="9" fontId="3" fillId="0" borderId="1" xfId="4" applyFont="1" applyBorder="1" applyAlignment="1">
      <alignment horizontal="right"/>
    </xf>
    <xf numFmtId="0" fontId="0" fillId="10" borderId="0" xfId="0" applyFill="1" applyAlignment="1">
      <alignment horizontal="left"/>
    </xf>
    <xf numFmtId="0" fontId="3" fillId="10" borderId="0" xfId="0" applyFont="1" applyFill="1" applyAlignment="1">
      <alignment horizontal="left"/>
    </xf>
    <xf numFmtId="0" fontId="3" fillId="10" borderId="0" xfId="0" applyFont="1" applyFill="1" applyBorder="1" applyAlignment="1">
      <alignment horizontal="left"/>
    </xf>
    <xf numFmtId="0" fontId="7" fillId="10" borderId="0" xfId="0" applyFont="1" applyFill="1" applyBorder="1" applyAlignment="1">
      <alignment horizontal="left"/>
    </xf>
    <xf numFmtId="0" fontId="0" fillId="10" borderId="0" xfId="0" applyFill="1" applyBorder="1" applyAlignment="1">
      <alignment horizontal="right" wrapText="1"/>
    </xf>
    <xf numFmtId="0" fontId="7" fillId="10" borderId="0" xfId="0" applyFont="1" applyFill="1" applyAlignment="1">
      <alignment horizontal="left"/>
    </xf>
    <xf numFmtId="0" fontId="0" fillId="11" borderId="0" xfId="0" applyFill="1" applyAlignment="1">
      <alignment horizontal="left"/>
    </xf>
    <xf numFmtId="0" fontId="0" fillId="11" borderId="0" xfId="0" applyFill="1"/>
    <xf numFmtId="0" fontId="2" fillId="10" borderId="0" xfId="0" applyFont="1" applyFill="1" applyAlignment="1">
      <alignment horizontal="left"/>
    </xf>
    <xf numFmtId="0" fontId="47" fillId="12" borderId="43" xfId="0" applyFont="1" applyFill="1" applyBorder="1" applyAlignment="1">
      <alignment horizontal="left"/>
    </xf>
    <xf numFmtId="0" fontId="0" fillId="10" borderId="0" xfId="0" applyFill="1" applyBorder="1" applyAlignment="1">
      <alignment horizontal="center"/>
    </xf>
    <xf numFmtId="0" fontId="0" fillId="0" borderId="0" xfId="0"/>
    <xf numFmtId="0" fontId="50" fillId="13" borderId="0" xfId="0" applyFont="1" applyFill="1"/>
    <xf numFmtId="0" fontId="0" fillId="10" borderId="0" xfId="0" applyFill="1"/>
    <xf numFmtId="0" fontId="49" fillId="10" borderId="0" xfId="0" applyFont="1" applyFill="1"/>
    <xf numFmtId="0" fontId="51" fillId="10" borderId="0" xfId="0" applyFont="1" applyFill="1"/>
    <xf numFmtId="0" fontId="50" fillId="10" borderId="0" xfId="0" applyFont="1" applyFill="1"/>
    <xf numFmtId="0" fontId="48" fillId="10" borderId="0" xfId="0" applyFont="1" applyFill="1"/>
    <xf numFmtId="0" fontId="48" fillId="10" borderId="0" xfId="0" applyFont="1" applyFill="1" applyBorder="1"/>
    <xf numFmtId="0" fontId="48" fillId="10" borderId="1" xfId="0" applyFont="1" applyFill="1" applyBorder="1"/>
    <xf numFmtId="0" fontId="48" fillId="10" borderId="0" xfId="0" applyFont="1" applyFill="1" applyBorder="1" applyAlignment="1">
      <alignment horizontal="center"/>
    </xf>
    <xf numFmtId="0" fontId="48" fillId="0" borderId="0" xfId="0" applyFont="1"/>
    <xf numFmtId="0" fontId="48" fillId="10" borderId="22" xfId="0" applyFont="1" applyFill="1" applyBorder="1"/>
    <xf numFmtId="0" fontId="0" fillId="10" borderId="45" xfId="0" applyFill="1" applyBorder="1" applyAlignment="1">
      <alignment horizontal="center"/>
    </xf>
    <xf numFmtId="0" fontId="0" fillId="10" borderId="32" xfId="0" applyFill="1" applyBorder="1" applyAlignment="1">
      <alignment horizontal="center"/>
    </xf>
    <xf numFmtId="0" fontId="0" fillId="10" borderId="32" xfId="0" applyFill="1" applyBorder="1"/>
    <xf numFmtId="0" fontId="0" fillId="10" borderId="23" xfId="0" applyFill="1" applyBorder="1"/>
    <xf numFmtId="0" fontId="48" fillId="10" borderId="10" xfId="0" applyFont="1" applyFill="1" applyBorder="1"/>
    <xf numFmtId="0" fontId="48" fillId="10" borderId="1" xfId="0" applyFont="1" applyFill="1" applyBorder="1" applyAlignment="1">
      <alignment horizontal="center"/>
    </xf>
    <xf numFmtId="0" fontId="0" fillId="10" borderId="1" xfId="0" applyFill="1" applyBorder="1" applyAlignment="1">
      <alignment horizontal="center"/>
    </xf>
    <xf numFmtId="0" fontId="0" fillId="10" borderId="0" xfId="0" applyFill="1" applyBorder="1"/>
    <xf numFmtId="0" fontId="0" fillId="10" borderId="37" xfId="0" applyFill="1" applyBorder="1"/>
    <xf numFmtId="0" fontId="0" fillId="10" borderId="1" xfId="0" applyFill="1" applyBorder="1" applyAlignment="1">
      <alignment horizontal="center" wrapText="1"/>
    </xf>
    <xf numFmtId="0" fontId="0" fillId="10" borderId="0" xfId="0" applyFill="1" applyBorder="1" applyAlignment="1">
      <alignment wrapText="1"/>
    </xf>
    <xf numFmtId="0" fontId="48" fillId="10" borderId="46" xfId="0" applyFont="1" applyFill="1" applyBorder="1" applyAlignment="1">
      <alignment horizontal="center"/>
    </xf>
    <xf numFmtId="0" fontId="0" fillId="10" borderId="46" xfId="0" applyFill="1" applyBorder="1" applyAlignment="1">
      <alignment horizontal="center"/>
    </xf>
    <xf numFmtId="0" fontId="48" fillId="10" borderId="21" xfId="0" applyFont="1" applyFill="1" applyBorder="1" applyAlignment="1">
      <alignment wrapText="1"/>
    </xf>
    <xf numFmtId="0" fontId="0" fillId="10" borderId="3" xfId="0" applyFill="1" applyBorder="1" applyAlignment="1">
      <alignment wrapText="1"/>
    </xf>
    <xf numFmtId="0" fontId="0" fillId="10" borderId="33" xfId="0" applyFill="1" applyBorder="1" applyAlignment="1">
      <alignment wrapText="1"/>
    </xf>
    <xf numFmtId="0" fontId="0" fillId="10" borderId="47" xfId="0" applyFill="1" applyBorder="1" applyAlignment="1">
      <alignment wrapText="1"/>
    </xf>
    <xf numFmtId="0" fontId="0" fillId="10" borderId="24" xfId="0" applyFill="1" applyBorder="1" applyAlignment="1">
      <alignment wrapText="1"/>
    </xf>
    <xf numFmtId="0" fontId="0" fillId="10" borderId="0" xfId="0" applyFill="1" applyAlignment="1">
      <alignment wrapText="1"/>
    </xf>
    <xf numFmtId="0" fontId="49" fillId="10" borderId="0" xfId="0" applyFont="1" applyFill="1" applyAlignment="1">
      <alignment wrapText="1"/>
    </xf>
    <xf numFmtId="0" fontId="48" fillId="10" borderId="22" xfId="0" applyFont="1" applyFill="1" applyBorder="1" applyAlignment="1">
      <alignment wrapText="1"/>
    </xf>
    <xf numFmtId="0" fontId="0" fillId="10" borderId="1" xfId="0" applyFill="1" applyBorder="1" applyAlignment="1">
      <alignment wrapText="1"/>
    </xf>
    <xf numFmtId="0" fontId="0" fillId="10" borderId="32" xfId="0" applyFill="1" applyBorder="1" applyAlignment="1">
      <alignment wrapText="1"/>
    </xf>
    <xf numFmtId="0" fontId="0" fillId="10" borderId="23" xfId="0" applyFill="1" applyBorder="1" applyAlignment="1">
      <alignment wrapText="1"/>
    </xf>
    <xf numFmtId="0" fontId="48" fillId="10" borderId="21" xfId="0" applyFont="1" applyFill="1" applyBorder="1"/>
    <xf numFmtId="0" fontId="0" fillId="10" borderId="33" xfId="0" applyFill="1" applyBorder="1" applyAlignment="1">
      <alignment horizontal="center"/>
    </xf>
    <xf numFmtId="0" fontId="0" fillId="10" borderId="33" xfId="0" applyFill="1" applyBorder="1"/>
    <xf numFmtId="0" fontId="0" fillId="10" borderId="24" xfId="0" applyFill="1" applyBorder="1"/>
    <xf numFmtId="0" fontId="50" fillId="13" borderId="0" xfId="0" applyFont="1" applyFill="1" applyAlignment="1">
      <alignment horizontal="center" wrapText="1"/>
    </xf>
    <xf numFmtId="0" fontId="50" fillId="10" borderId="0" xfId="0" applyFont="1" applyFill="1" applyBorder="1" applyAlignment="1">
      <alignment horizontal="center" wrapText="1"/>
    </xf>
    <xf numFmtId="0" fontId="48" fillId="0" borderId="1" xfId="0" applyFont="1" applyBorder="1" applyAlignment="1">
      <alignment horizontal="center" vertical="center" wrapText="1"/>
    </xf>
    <xf numFmtId="0" fontId="48" fillId="10" borderId="0"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0" borderId="48" xfId="0" applyFill="1" applyBorder="1" applyAlignment="1">
      <alignment horizontal="center" vertical="center" wrapText="1"/>
    </xf>
    <xf numFmtId="0" fontId="48" fillId="0" borderId="1" xfId="0" applyFont="1" applyFill="1" applyBorder="1" applyAlignment="1">
      <alignment horizontal="center" vertical="center" wrapText="1"/>
    </xf>
    <xf numFmtId="0" fontId="0" fillId="0" borderId="0" xfId="0"/>
    <xf numFmtId="10" fontId="0" fillId="0" borderId="0" xfId="0" applyNumberFormat="1"/>
    <xf numFmtId="0" fontId="54" fillId="16" borderId="0" xfId="0" applyFont="1" applyFill="1"/>
    <xf numFmtId="0" fontId="53" fillId="0" borderId="52" xfId="0" applyFont="1" applyBorder="1"/>
    <xf numFmtId="0" fontId="53" fillId="0" borderId="3" xfId="0" applyFont="1" applyBorder="1" applyAlignment="1">
      <alignment horizontal="center" wrapText="1"/>
    </xf>
    <xf numFmtId="0" fontId="53" fillId="0" borderId="3" xfId="0" applyFont="1" applyBorder="1" applyAlignment="1">
      <alignment horizontal="center"/>
    </xf>
    <xf numFmtId="0" fontId="55" fillId="0" borderId="0" xfId="0" applyFont="1"/>
    <xf numFmtId="0" fontId="53" fillId="0" borderId="26" xfId="0" applyFont="1" applyBorder="1" applyAlignment="1">
      <alignment horizontal="center"/>
    </xf>
    <xf numFmtId="0" fontId="52" fillId="0" borderId="14" xfId="0" applyFont="1" applyBorder="1"/>
    <xf numFmtId="0" fontId="52" fillId="0" borderId="50" xfId="0" applyFont="1" applyBorder="1"/>
    <xf numFmtId="0" fontId="53" fillId="0" borderId="50" xfId="0" applyFont="1" applyBorder="1" applyAlignment="1">
      <alignment horizontal="center" vertical="top" wrapText="1"/>
    </xf>
    <xf numFmtId="0" fontId="52" fillId="0" borderId="50" xfId="0" applyFont="1" applyBorder="1" applyAlignment="1">
      <alignment horizontal="center"/>
    </xf>
    <xf numFmtId="0" fontId="52" fillId="0" borderId="19" xfId="0" applyFont="1" applyBorder="1"/>
    <xf numFmtId="0" fontId="52" fillId="0" borderId="49" xfId="0" applyFont="1" applyBorder="1"/>
    <xf numFmtId="0" fontId="53" fillId="0" borderId="50" xfId="0" applyFont="1" applyBorder="1" applyAlignment="1">
      <alignment horizontal="center"/>
    </xf>
    <xf numFmtId="0" fontId="52" fillId="0" borderId="51" xfId="0" applyFont="1" applyBorder="1"/>
    <xf numFmtId="0" fontId="52" fillId="0" borderId="21" xfId="0" applyFont="1" applyBorder="1"/>
    <xf numFmtId="0" fontId="52" fillId="18" borderId="49" xfId="0" applyFont="1" applyFill="1" applyBorder="1" applyAlignment="1">
      <alignment horizontal="center"/>
    </xf>
    <xf numFmtId="6" fontId="52" fillId="18" borderId="49" xfId="0" applyNumberFormat="1" applyFont="1" applyFill="1" applyBorder="1" applyAlignment="1">
      <alignment horizontal="center"/>
    </xf>
    <xf numFmtId="0" fontId="52" fillId="18" borderId="50" xfId="0" applyFont="1" applyFill="1" applyBorder="1" applyAlignment="1">
      <alignment horizontal="center"/>
    </xf>
    <xf numFmtId="6" fontId="52" fillId="18" borderId="50" xfId="0" applyNumberFormat="1" applyFont="1" applyFill="1" applyBorder="1" applyAlignment="1">
      <alignment horizontal="center"/>
    </xf>
    <xf numFmtId="0" fontId="52" fillId="18" borderId="19" xfId="0" applyFont="1" applyFill="1" applyBorder="1" applyAlignment="1">
      <alignment horizontal="center"/>
    </xf>
    <xf numFmtId="6" fontId="52" fillId="18" borderId="19" xfId="0" applyNumberFormat="1" applyFont="1" applyFill="1" applyBorder="1" applyAlignment="1">
      <alignment horizontal="center"/>
    </xf>
    <xf numFmtId="0" fontId="52" fillId="17" borderId="49" xfId="0" applyFont="1" applyFill="1" applyBorder="1" applyAlignment="1">
      <alignment horizontal="center"/>
    </xf>
    <xf numFmtId="6" fontId="52" fillId="17" borderId="49" xfId="0" applyNumberFormat="1" applyFont="1" applyFill="1" applyBorder="1" applyAlignment="1">
      <alignment horizontal="center"/>
    </xf>
    <xf numFmtId="0" fontId="52" fillId="17" borderId="50" xfId="0" applyFont="1" applyFill="1" applyBorder="1" applyAlignment="1">
      <alignment horizontal="center"/>
    </xf>
    <xf numFmtId="6" fontId="52" fillId="17" borderId="50" xfId="0" applyNumberFormat="1" applyFont="1" applyFill="1" applyBorder="1" applyAlignment="1">
      <alignment horizontal="center"/>
    </xf>
    <xf numFmtId="0" fontId="53" fillId="0" borderId="27" xfId="0" applyFont="1" applyBorder="1" applyAlignment="1">
      <alignment horizontal="center"/>
    </xf>
    <xf numFmtId="0" fontId="52" fillId="0" borderId="27" xfId="0" applyFont="1" applyBorder="1" applyAlignment="1">
      <alignment horizontal="center"/>
    </xf>
    <xf numFmtId="0" fontId="52" fillId="0" borderId="22" xfId="0" applyFont="1" applyBorder="1"/>
    <xf numFmtId="0" fontId="53" fillId="0" borderId="10" xfId="0" applyFont="1" applyBorder="1" applyAlignment="1">
      <alignment horizontal="center"/>
    </xf>
    <xf numFmtId="0" fontId="52" fillId="0" borderId="10" xfId="0" applyFont="1" applyBorder="1" applyAlignment="1">
      <alignment horizontal="center"/>
    </xf>
    <xf numFmtId="0" fontId="52" fillId="17" borderId="19" xfId="0" applyFont="1" applyFill="1" applyBorder="1" applyAlignment="1">
      <alignment horizontal="center"/>
    </xf>
    <xf numFmtId="6" fontId="52" fillId="17" borderId="19" xfId="0" applyNumberFormat="1" applyFont="1" applyFill="1" applyBorder="1" applyAlignment="1">
      <alignment horizontal="center"/>
    </xf>
    <xf numFmtId="0" fontId="52" fillId="15" borderId="49" xfId="0" applyFont="1" applyFill="1" applyBorder="1" applyAlignment="1">
      <alignment horizontal="center"/>
    </xf>
    <xf numFmtId="0" fontId="52" fillId="15" borderId="50" xfId="0" applyFont="1" applyFill="1" applyBorder="1" applyAlignment="1">
      <alignment horizontal="center"/>
    </xf>
    <xf numFmtId="0" fontId="52" fillId="14" borderId="50" xfId="0" applyFont="1" applyFill="1" applyBorder="1" applyAlignment="1">
      <alignment horizontal="center"/>
    </xf>
    <xf numFmtId="0" fontId="52" fillId="14" borderId="51" xfId="0" applyFont="1" applyFill="1" applyBorder="1" applyAlignment="1">
      <alignment horizontal="center"/>
    </xf>
    <xf numFmtId="6" fontId="52" fillId="15" borderId="49" xfId="0" applyNumberFormat="1" applyFont="1" applyFill="1" applyBorder="1" applyAlignment="1">
      <alignment horizontal="center"/>
    </xf>
    <xf numFmtId="6" fontId="52" fillId="15" borderId="50" xfId="0" applyNumberFormat="1" applyFont="1" applyFill="1" applyBorder="1" applyAlignment="1">
      <alignment horizontal="center"/>
    </xf>
    <xf numFmtId="6" fontId="52" fillId="14" borderId="50" xfId="0" applyNumberFormat="1" applyFont="1" applyFill="1" applyBorder="1" applyAlignment="1">
      <alignment horizontal="center"/>
    </xf>
    <xf numFmtId="6" fontId="52" fillId="14" borderId="51" xfId="0" applyNumberFormat="1" applyFont="1" applyFill="1" applyBorder="1" applyAlignment="1">
      <alignment horizontal="center"/>
    </xf>
    <xf numFmtId="0" fontId="52" fillId="14" borderId="14" xfId="0" applyFont="1" applyFill="1" applyBorder="1" applyAlignment="1">
      <alignment horizontal="center"/>
    </xf>
    <xf numFmtId="6" fontId="52" fillId="14" borderId="14" xfId="0" applyNumberFormat="1" applyFont="1" applyFill="1" applyBorder="1" applyAlignment="1">
      <alignment horizontal="center"/>
    </xf>
    <xf numFmtId="0" fontId="52" fillId="15" borderId="51" xfId="0" applyFont="1" applyFill="1" applyBorder="1" applyAlignment="1">
      <alignment horizontal="center"/>
    </xf>
    <xf numFmtId="6" fontId="52" fillId="15" borderId="51" xfId="0" applyNumberFormat="1" applyFont="1" applyFill="1" applyBorder="1" applyAlignment="1">
      <alignment horizontal="center"/>
    </xf>
    <xf numFmtId="0" fontId="52" fillId="14" borderId="49" xfId="0" applyFont="1" applyFill="1" applyBorder="1" applyAlignment="1">
      <alignment horizontal="center"/>
    </xf>
    <xf numFmtId="6" fontId="52" fillId="14" borderId="49" xfId="0" applyNumberFormat="1" applyFont="1" applyFill="1" applyBorder="1" applyAlignment="1">
      <alignment horizontal="center"/>
    </xf>
    <xf numFmtId="0" fontId="48" fillId="0" borderId="26" xfId="0" applyFont="1" applyBorder="1" applyAlignment="1">
      <alignment horizontal="center" wrapText="1"/>
    </xf>
    <xf numFmtId="8" fontId="52" fillId="18" borderId="49" xfId="0" applyNumberFormat="1" applyFont="1" applyFill="1" applyBorder="1" applyAlignment="1">
      <alignment horizontal="center"/>
    </xf>
    <xf numFmtId="0" fontId="0" fillId="0" borderId="0" xfId="0"/>
    <xf numFmtId="43" fontId="0" fillId="10" borderId="0" xfId="1" applyFont="1" applyFill="1" applyAlignment="1">
      <alignment horizontal="right"/>
    </xf>
    <xf numFmtId="43" fontId="0" fillId="10" borderId="0" xfId="1" applyFont="1" applyFill="1" applyAlignment="1">
      <alignment horizontal="center"/>
    </xf>
    <xf numFmtId="43" fontId="0" fillId="11" borderId="0" xfId="1" applyFont="1" applyFill="1"/>
    <xf numFmtId="43" fontId="10" fillId="10" borderId="0" xfId="1" applyFont="1" applyFill="1" applyAlignment="1">
      <alignment horizontal="left"/>
    </xf>
    <xf numFmtId="43" fontId="0" fillId="0" borderId="0" xfId="1" applyFont="1" applyAlignment="1">
      <alignment horizontal="right"/>
    </xf>
    <xf numFmtId="43" fontId="6" fillId="10" borderId="0" xfId="1" applyFont="1" applyFill="1" applyAlignment="1">
      <alignment horizontal="left"/>
    </xf>
    <xf numFmtId="43" fontId="3" fillId="10" borderId="0" xfId="1" applyFont="1" applyFill="1" applyAlignment="1">
      <alignment horizontal="right"/>
    </xf>
    <xf numFmtId="43" fontId="2" fillId="10" borderId="0" xfId="1" applyFont="1" applyFill="1" applyAlignment="1">
      <alignment horizontal="center"/>
    </xf>
    <xf numFmtId="43" fontId="41" fillId="10" borderId="0" xfId="1" applyFont="1" applyFill="1" applyAlignment="1">
      <alignment horizontal="right"/>
    </xf>
    <xf numFmtId="43" fontId="42" fillId="10" borderId="0" xfId="1" applyFont="1" applyFill="1" applyAlignment="1">
      <alignment horizontal="right"/>
    </xf>
    <xf numFmtId="43" fontId="6" fillId="10" borderId="0" xfId="1" applyFont="1" applyFill="1" applyAlignment="1">
      <alignment horizontal="right"/>
    </xf>
    <xf numFmtId="43" fontId="2" fillId="2" borderId="1" xfId="1" applyFont="1" applyFill="1" applyBorder="1" applyAlignment="1">
      <alignment horizontal="right"/>
    </xf>
    <xf numFmtId="43" fontId="0" fillId="11" borderId="0" xfId="1" applyFont="1" applyFill="1" applyAlignment="1">
      <alignment horizontal="center"/>
    </xf>
    <xf numFmtId="43" fontId="3" fillId="2" borderId="1" xfId="1" applyFont="1" applyFill="1" applyBorder="1" applyAlignment="1">
      <alignment horizontal="right"/>
    </xf>
    <xf numFmtId="43" fontId="3" fillId="0" borderId="1" xfId="1" applyFont="1" applyFill="1" applyBorder="1" applyAlignment="1">
      <alignment horizontal="right"/>
    </xf>
    <xf numFmtId="43" fontId="3" fillId="12" borderId="0" xfId="1" applyFont="1" applyFill="1" applyAlignment="1">
      <alignment horizontal="right"/>
    </xf>
    <xf numFmtId="43" fontId="47" fillId="12" borderId="43" xfId="1" applyFont="1" applyFill="1" applyBorder="1" applyAlignment="1">
      <alignment horizontal="left"/>
    </xf>
    <xf numFmtId="43" fontId="3" fillId="12" borderId="44" xfId="1" applyFont="1" applyFill="1" applyBorder="1" applyAlignment="1">
      <alignment horizontal="right"/>
    </xf>
    <xf numFmtId="43" fontId="3" fillId="7" borderId="0" xfId="1" applyFont="1" applyFill="1" applyAlignment="1">
      <alignment horizontal="right"/>
    </xf>
    <xf numFmtId="43" fontId="2" fillId="7" borderId="0" xfId="1" applyFont="1" applyFill="1" applyAlignment="1">
      <alignment horizontal="center"/>
    </xf>
    <xf numFmtId="43" fontId="2" fillId="2" borderId="1" xfId="1" applyFont="1" applyFill="1" applyBorder="1" applyAlignment="1">
      <alignment horizontal="center"/>
    </xf>
    <xf numFmtId="43" fontId="2" fillId="2" borderId="1" xfId="1" applyFont="1" applyFill="1" applyBorder="1" applyAlignment="1">
      <alignment horizontal="center" wrapText="1"/>
    </xf>
    <xf numFmtId="43" fontId="7" fillId="0" borderId="35" xfId="1" applyFont="1" applyFill="1" applyBorder="1" applyAlignment="1">
      <alignment horizontal="right" vertical="center" wrapText="1"/>
    </xf>
    <xf numFmtId="43" fontId="7" fillId="0" borderId="1" xfId="1" applyFont="1" applyFill="1" applyBorder="1" applyAlignment="1">
      <alignment horizontal="right" vertical="center" wrapText="1"/>
    </xf>
    <xf numFmtId="43" fontId="3" fillId="0" borderId="2" xfId="1" applyFont="1" applyBorder="1" applyAlignment="1">
      <alignment horizontal="right" vertical="top" wrapText="1"/>
    </xf>
    <xf numFmtId="43" fontId="4" fillId="0" borderId="1" xfId="1" applyFont="1" applyBorder="1" applyAlignment="1">
      <alignment horizontal="right" vertical="top" wrapText="1"/>
    </xf>
    <xf numFmtId="43" fontId="4" fillId="0" borderId="2" xfId="1" applyFont="1" applyBorder="1" applyAlignment="1">
      <alignment horizontal="right" vertical="top" wrapText="1"/>
    </xf>
    <xf numFmtId="43" fontId="2" fillId="2" borderId="2" xfId="1" applyFont="1" applyFill="1" applyBorder="1" applyAlignment="1">
      <alignment horizontal="right"/>
    </xf>
    <xf numFmtId="43" fontId="4" fillId="0" borderId="2" xfId="1" applyFont="1" applyFill="1" applyBorder="1" applyAlignment="1">
      <alignment horizontal="right" vertical="top" wrapText="1"/>
    </xf>
    <xf numFmtId="43" fontId="7" fillId="10" borderId="0" xfId="1" applyFont="1" applyFill="1" applyAlignment="1">
      <alignment horizontal="right"/>
    </xf>
    <xf numFmtId="43" fontId="0" fillId="10" borderId="33" xfId="1" applyFont="1" applyFill="1" applyBorder="1" applyAlignment="1">
      <alignment horizontal="right"/>
    </xf>
    <xf numFmtId="43" fontId="0" fillId="10" borderId="0" xfId="1" applyFont="1" applyFill="1" applyBorder="1" applyAlignment="1">
      <alignment horizontal="right"/>
    </xf>
    <xf numFmtId="43" fontId="0" fillId="10" borderId="0" xfId="1" applyFont="1" applyFill="1" applyBorder="1" applyAlignment="1">
      <alignment horizontal="center"/>
    </xf>
    <xf numFmtId="43" fontId="0" fillId="11" borderId="0" xfId="1" applyFont="1" applyFill="1" applyBorder="1"/>
    <xf numFmtId="43" fontId="0" fillId="11" borderId="0" xfId="1" applyFont="1" applyFill="1" applyAlignment="1">
      <alignment horizontal="right"/>
    </xf>
    <xf numFmtId="43" fontId="0" fillId="0" borderId="0" xfId="1" applyFont="1" applyAlignment="1">
      <alignment horizontal="center"/>
    </xf>
    <xf numFmtId="43" fontId="56" fillId="10" borderId="1" xfId="1" applyFont="1" applyFill="1" applyBorder="1" applyAlignment="1">
      <alignment wrapText="1"/>
    </xf>
    <xf numFmtId="43" fontId="57" fillId="10" borderId="1" xfId="1" applyFont="1" applyFill="1" applyBorder="1" applyAlignment="1"/>
    <xf numFmtId="43" fontId="57" fillId="10" borderId="3" xfId="1" applyFont="1" applyFill="1" applyBorder="1" applyAlignment="1">
      <alignment wrapText="1"/>
    </xf>
    <xf numFmtId="0" fontId="10" fillId="10" borderId="22" xfId="0" applyFont="1" applyFill="1" applyBorder="1" applyAlignment="1">
      <alignment horizontal="left"/>
    </xf>
    <xf numFmtId="43" fontId="3" fillId="10" borderId="32" xfId="1" applyFont="1" applyFill="1" applyBorder="1" applyAlignment="1">
      <alignment horizontal="right"/>
    </xf>
    <xf numFmtId="43" fontId="10" fillId="10" borderId="32" xfId="1" applyFont="1" applyFill="1" applyBorder="1" applyAlignment="1">
      <alignment horizontal="right"/>
    </xf>
    <xf numFmtId="43" fontId="2" fillId="10" borderId="23" xfId="1" applyFont="1" applyFill="1" applyBorder="1" applyAlignment="1">
      <alignment horizontal="center"/>
    </xf>
    <xf numFmtId="0" fontId="2" fillId="2" borderId="53" xfId="0" applyFont="1" applyFill="1" applyBorder="1" applyAlignment="1">
      <alignment horizontal="left"/>
    </xf>
    <xf numFmtId="43" fontId="2" fillId="2" borderId="46" xfId="1" applyFont="1" applyFill="1" applyBorder="1" applyAlignment="1">
      <alignment horizontal="center"/>
    </xf>
    <xf numFmtId="0" fontId="3" fillId="2" borderId="53" xfId="0" applyFont="1" applyFill="1" applyBorder="1" applyAlignment="1">
      <alignment horizontal="left"/>
    </xf>
    <xf numFmtId="0" fontId="3" fillId="7" borderId="53" xfId="0" applyFont="1" applyFill="1" applyBorder="1" applyAlignment="1">
      <alignment horizontal="left"/>
    </xf>
    <xf numFmtId="9" fontId="3" fillId="0" borderId="46" xfId="4" applyFont="1" applyBorder="1" applyAlignment="1">
      <alignment horizontal="center"/>
    </xf>
    <xf numFmtId="43" fontId="3" fillId="0" borderId="46" xfId="1" applyFont="1" applyFill="1" applyBorder="1" applyAlignment="1">
      <alignment horizontal="right"/>
    </xf>
    <xf numFmtId="0" fontId="2" fillId="2" borderId="54" xfId="0" applyFont="1" applyFill="1" applyBorder="1" applyAlignment="1">
      <alignment horizontal="left"/>
    </xf>
    <xf numFmtId="43" fontId="3" fillId="2" borderId="55" xfId="1" applyFont="1" applyFill="1" applyBorder="1" applyAlignment="1">
      <alignment horizontal="right"/>
    </xf>
    <xf numFmtId="43" fontId="3" fillId="2" borderId="56" xfId="1" applyFont="1" applyFill="1" applyBorder="1" applyAlignment="1">
      <alignment horizontal="center"/>
    </xf>
    <xf numFmtId="3" fontId="16" fillId="4" borderId="23" xfId="3" applyNumberFormat="1" applyFont="1" applyFill="1" applyBorder="1" applyAlignment="1">
      <alignment horizontal="center" wrapText="1"/>
    </xf>
    <xf numFmtId="3" fontId="16" fillId="4" borderId="37" xfId="3" applyNumberFormat="1" applyFont="1" applyFill="1" applyBorder="1" applyAlignment="1">
      <alignment horizontal="center" wrapText="1"/>
    </xf>
    <xf numFmtId="3" fontId="16" fillId="4" borderId="24" xfId="3" applyNumberFormat="1" applyFont="1" applyFill="1" applyBorder="1" applyAlignment="1">
      <alignment horizontal="center" wrapText="1"/>
    </xf>
    <xf numFmtId="3" fontId="16" fillId="4" borderId="3" xfId="3" applyNumberFormat="1" applyFont="1" applyFill="1" applyBorder="1" applyAlignment="1">
      <alignment horizontal="center" wrapText="1"/>
    </xf>
    <xf numFmtId="3" fontId="16" fillId="4" borderId="48" xfId="3" applyNumberFormat="1" applyFont="1" applyFill="1" applyBorder="1" applyAlignment="1">
      <alignment horizontal="center" wrapText="1"/>
    </xf>
    <xf numFmtId="3" fontId="16" fillId="4" borderId="39" xfId="3" applyNumberFormat="1" applyFont="1" applyFill="1" applyBorder="1" applyAlignment="1">
      <alignment horizontal="center" wrapText="1"/>
    </xf>
    <xf numFmtId="0" fontId="16" fillId="0" borderId="0" xfId="3" applyFont="1"/>
    <xf numFmtId="0" fontId="16" fillId="0" borderId="0" xfId="3" applyFont="1" applyAlignment="1">
      <alignment horizontal="center"/>
    </xf>
    <xf numFmtId="165" fontId="16" fillId="0" borderId="0" xfId="3" applyNumberFormat="1" applyFont="1" applyAlignment="1">
      <alignment horizontal="center"/>
    </xf>
    <xf numFmtId="165" fontId="16" fillId="0" borderId="0" xfId="3" applyNumberFormat="1" applyFont="1" applyFill="1" applyAlignment="1">
      <alignment horizontal="center"/>
    </xf>
    <xf numFmtId="0" fontId="25" fillId="0" borderId="0" xfId="3" applyFont="1"/>
    <xf numFmtId="0" fontId="4" fillId="0" borderId="0" xfId="3"/>
    <xf numFmtId="0" fontId="19" fillId="0" borderId="0" xfId="3" applyFont="1" applyFill="1" applyBorder="1" applyAlignment="1">
      <alignment horizontal="center"/>
    </xf>
    <xf numFmtId="0" fontId="5" fillId="0" borderId="21" xfId="3" applyFont="1" applyBorder="1"/>
    <xf numFmtId="0" fontId="27" fillId="4" borderId="25" xfId="3" applyFont="1" applyFill="1" applyBorder="1" applyAlignment="1">
      <alignment horizontal="center" wrapText="1"/>
    </xf>
    <xf numFmtId="0" fontId="19" fillId="6" borderId="26" xfId="3" applyFont="1" applyFill="1" applyBorder="1" applyAlignment="1">
      <alignment horizontal="center" wrapText="1"/>
    </xf>
    <xf numFmtId="0" fontId="27" fillId="6" borderId="26" xfId="3" applyFont="1" applyFill="1" applyBorder="1" applyAlignment="1">
      <alignment horizontal="center" wrapText="1"/>
    </xf>
    <xf numFmtId="0" fontId="27" fillId="0" borderId="0" xfId="3" applyFont="1" applyFill="1" applyBorder="1" applyAlignment="1">
      <alignment horizontal="center" wrapText="1"/>
    </xf>
    <xf numFmtId="0" fontId="4" fillId="0" borderId="0" xfId="3" applyAlignment="1">
      <alignment wrapText="1"/>
    </xf>
    <xf numFmtId="0" fontId="28" fillId="0" borderId="41" xfId="3" applyFont="1" applyBorder="1" applyAlignment="1">
      <alignment horizontal="center"/>
    </xf>
    <xf numFmtId="0" fontId="28" fillId="4" borderId="26" xfId="3" applyFont="1" applyFill="1" applyBorder="1" applyAlignment="1">
      <alignment horizontal="center" wrapText="1"/>
    </xf>
    <xf numFmtId="0" fontId="28" fillId="6" borderId="26" xfId="3" applyFont="1" applyFill="1" applyBorder="1" applyAlignment="1">
      <alignment horizontal="center" wrapText="1"/>
    </xf>
    <xf numFmtId="0" fontId="28" fillId="6" borderId="36" xfId="3" applyFont="1" applyFill="1" applyBorder="1" applyAlignment="1">
      <alignment horizontal="center" wrapText="1"/>
    </xf>
    <xf numFmtId="0" fontId="28" fillId="0" borderId="0" xfId="3" applyFont="1" applyFill="1" applyBorder="1" applyAlignment="1">
      <alignment horizontal="center" wrapText="1"/>
    </xf>
    <xf numFmtId="0" fontId="29" fillId="0" borderId="0" xfId="3" applyFont="1"/>
    <xf numFmtId="0" fontId="31" fillId="0" borderId="0" xfId="3" applyFont="1" applyFill="1" applyBorder="1" applyAlignment="1">
      <alignment horizontal="center" wrapText="1"/>
    </xf>
    <xf numFmtId="0" fontId="4" fillId="0" borderId="0" xfId="3" applyAlignment="1">
      <alignment vertical="top" wrapText="1"/>
    </xf>
    <xf numFmtId="3" fontId="16" fillId="4" borderId="25" xfId="3" applyNumberFormat="1" applyFont="1" applyFill="1" applyBorder="1" applyAlignment="1">
      <alignment horizontal="center"/>
    </xf>
    <xf numFmtId="3" fontId="16" fillId="0" borderId="37" xfId="3" applyNumberFormat="1" applyFont="1" applyBorder="1" applyAlignment="1">
      <alignment horizontal="center"/>
    </xf>
    <xf numFmtId="3" fontId="16" fillId="0" borderId="7" xfId="3" applyNumberFormat="1" applyFont="1" applyBorder="1" applyAlignment="1">
      <alignment horizontal="center"/>
    </xf>
    <xf numFmtId="3" fontId="16" fillId="9" borderId="7" xfId="3" applyNumberFormat="1" applyFont="1" applyFill="1" applyBorder="1" applyAlignment="1">
      <alignment horizontal="center"/>
    </xf>
    <xf numFmtId="3" fontId="16" fillId="0" borderId="0" xfId="3" applyNumberFormat="1" applyFont="1" applyFill="1" applyBorder="1" applyAlignment="1">
      <alignment horizontal="center"/>
    </xf>
    <xf numFmtId="0" fontId="4" fillId="0" borderId="0" xfId="3" applyBorder="1" applyAlignment="1">
      <alignment vertical="top" wrapText="1"/>
    </xf>
    <xf numFmtId="1" fontId="4" fillId="0" borderId="0" xfId="3" applyNumberFormat="1" applyBorder="1" applyAlignment="1">
      <alignment horizontal="left" vertical="top" wrapText="1" indent="1"/>
    </xf>
    <xf numFmtId="3" fontId="58" fillId="0" borderId="0" xfId="3" applyNumberFormat="1" applyFont="1" applyFill="1" applyBorder="1" applyAlignment="1">
      <alignment horizontal="center"/>
    </xf>
    <xf numFmtId="3" fontId="16" fillId="4" borderId="7" xfId="3" applyNumberFormat="1" applyFont="1" applyFill="1" applyBorder="1" applyAlignment="1">
      <alignment horizontal="center"/>
    </xf>
    <xf numFmtId="3" fontId="16" fillId="4" borderId="14" xfId="3" applyNumberFormat="1" applyFont="1" applyFill="1" applyBorder="1" applyAlignment="1">
      <alignment horizontal="center"/>
    </xf>
    <xf numFmtId="3" fontId="16" fillId="0" borderId="57" xfId="3" applyNumberFormat="1" applyFont="1" applyBorder="1" applyAlignment="1">
      <alignment horizontal="center"/>
    </xf>
    <xf numFmtId="3" fontId="16" fillId="0" borderId="14" xfId="3" applyNumberFormat="1" applyFont="1" applyBorder="1" applyAlignment="1">
      <alignment horizontal="center"/>
    </xf>
    <xf numFmtId="3" fontId="16" fillId="9" borderId="14" xfId="3" applyNumberFormat="1" applyFont="1" applyFill="1" applyBorder="1" applyAlignment="1">
      <alignment horizontal="center"/>
    </xf>
    <xf numFmtId="3" fontId="16" fillId="4" borderId="19" xfId="3" applyNumberFormat="1" applyFont="1" applyFill="1" applyBorder="1" applyAlignment="1">
      <alignment horizontal="center"/>
    </xf>
    <xf numFmtId="3" fontId="16" fillId="0" borderId="23" xfId="3" applyNumberFormat="1" applyFont="1" applyBorder="1" applyAlignment="1">
      <alignment horizontal="center"/>
    </xf>
    <xf numFmtId="3" fontId="16" fillId="0" borderId="25" xfId="3" applyNumberFormat="1" applyFont="1" applyBorder="1" applyAlignment="1">
      <alignment horizontal="center"/>
    </xf>
    <xf numFmtId="3" fontId="16" fillId="9" borderId="25" xfId="3" applyNumberFormat="1" applyFont="1" applyFill="1" applyBorder="1" applyAlignment="1">
      <alignment horizontal="center"/>
    </xf>
    <xf numFmtId="3" fontId="16" fillId="0" borderId="37" xfId="3" applyNumberFormat="1" applyFont="1" applyFill="1" applyBorder="1" applyAlignment="1">
      <alignment horizontal="center"/>
    </xf>
    <xf numFmtId="3" fontId="16" fillId="0" borderId="7" xfId="3" applyNumberFormat="1" applyFont="1" applyFill="1" applyBorder="1" applyAlignment="1">
      <alignment horizontal="center"/>
    </xf>
    <xf numFmtId="0" fontId="16" fillId="0" borderId="31" xfId="3" applyFont="1" applyBorder="1"/>
    <xf numFmtId="3" fontId="16" fillId="4" borderId="6" xfId="3" applyNumberFormat="1" applyFont="1" applyFill="1" applyBorder="1" applyAlignment="1">
      <alignment horizontal="center"/>
    </xf>
    <xf numFmtId="3" fontId="16" fillId="0" borderId="24" xfId="3" applyNumberFormat="1" applyFont="1" applyBorder="1" applyAlignment="1">
      <alignment horizontal="center"/>
    </xf>
    <xf numFmtId="3" fontId="16" fillId="0" borderId="6" xfId="3" applyNumberFormat="1" applyFont="1" applyBorder="1" applyAlignment="1">
      <alignment horizontal="center"/>
    </xf>
    <xf numFmtId="3" fontId="16" fillId="9" borderId="6" xfId="3" applyNumberFormat="1" applyFont="1" applyFill="1" applyBorder="1" applyAlignment="1">
      <alignment horizontal="center"/>
    </xf>
    <xf numFmtId="0" fontId="32" fillId="0" borderId="0" xfId="3" applyFont="1"/>
    <xf numFmtId="0" fontId="33" fillId="0" borderId="0" xfId="3" applyFont="1"/>
    <xf numFmtId="0" fontId="4" fillId="0" borderId="0" xfId="3" applyNumberFormat="1" applyFont="1" applyBorder="1" applyAlignment="1">
      <alignment vertical="top"/>
    </xf>
    <xf numFmtId="0" fontId="5" fillId="8" borderId="0" xfId="3" applyFont="1" applyFill="1" applyAlignment="1">
      <alignment horizontal="left" vertical="top" wrapText="1"/>
    </xf>
    <xf numFmtId="0" fontId="5" fillId="0" borderId="0" xfId="3" applyFont="1" applyFill="1" applyAlignment="1">
      <alignment horizontal="left" vertical="top" wrapText="1"/>
    </xf>
    <xf numFmtId="0" fontId="4" fillId="0" borderId="0" xfId="3" applyFont="1" applyFill="1"/>
    <xf numFmtId="0" fontId="5" fillId="0" borderId="0" xfId="3" applyFont="1" applyBorder="1" applyAlignment="1">
      <alignment horizontal="left" vertical="top" wrapText="1"/>
    </xf>
    <xf numFmtId="0" fontId="5" fillId="0" borderId="0" xfId="3" applyFont="1" applyFill="1" applyBorder="1" applyAlignment="1">
      <alignment horizontal="left" vertical="top" wrapText="1"/>
    </xf>
    <xf numFmtId="0" fontId="5" fillId="3" borderId="0" xfId="3" applyFont="1" applyFill="1" applyAlignment="1">
      <alignment horizontal="left" vertical="top" wrapText="1"/>
    </xf>
    <xf numFmtId="0" fontId="34" fillId="0" borderId="0" xfId="3" applyFont="1" applyBorder="1" applyAlignment="1">
      <alignment horizontal="left"/>
    </xf>
    <xf numFmtId="0" fontId="16" fillId="0" borderId="0" xfId="3" applyFont="1" applyBorder="1" applyAlignment="1">
      <alignment horizontal="left"/>
    </xf>
    <xf numFmtId="0" fontId="16" fillId="0" borderId="0" xfId="3" applyFont="1" applyBorder="1" applyAlignment="1">
      <alignment horizontal="center"/>
    </xf>
    <xf numFmtId="0" fontId="16" fillId="0" borderId="0" xfId="3" applyFont="1" applyFill="1" applyBorder="1" applyAlignment="1">
      <alignment horizontal="center"/>
    </xf>
    <xf numFmtId="0" fontId="4" fillId="0" borderId="0" xfId="3" applyFont="1"/>
    <xf numFmtId="0" fontId="0" fillId="0" borderId="0" xfId="0"/>
    <xf numFmtId="0" fontId="5" fillId="0" borderId="0" xfId="3" applyFont="1" applyBorder="1" applyAlignment="1">
      <alignment horizontal="left" vertical="top" wrapText="1"/>
    </xf>
    <xf numFmtId="14" fontId="15" fillId="0" borderId="0" xfId="3" applyNumberFormat="1" applyFont="1" applyFill="1" applyBorder="1" applyAlignment="1">
      <alignment horizontal="center" vertical="center" wrapText="1"/>
    </xf>
    <xf numFmtId="0" fontId="15" fillId="0" borderId="0" xfId="3" applyFont="1" applyFill="1" applyBorder="1" applyAlignment="1">
      <alignment horizontal="center" vertical="center" wrapText="1"/>
    </xf>
    <xf numFmtId="3" fontId="16" fillId="0" borderId="0" xfId="3" applyNumberFormat="1" applyFont="1" applyFill="1" applyBorder="1" applyAlignment="1">
      <alignment horizontal="center" wrapText="1"/>
    </xf>
    <xf numFmtId="0" fontId="23" fillId="0" borderId="0" xfId="0" applyFont="1" applyFill="1" applyAlignment="1">
      <alignment wrapText="1"/>
    </xf>
    <xf numFmtId="0" fontId="27" fillId="6" borderId="40" xfId="3" applyFont="1" applyFill="1" applyBorder="1" applyAlignment="1">
      <alignment horizontal="center" wrapText="1"/>
    </xf>
    <xf numFmtId="0" fontId="28" fillId="6" borderId="34" xfId="3" applyFont="1" applyFill="1" applyBorder="1" applyAlignment="1">
      <alignment horizontal="center" wrapText="1"/>
    </xf>
    <xf numFmtId="3" fontId="16" fillId="9" borderId="10" xfId="3" applyNumberFormat="1" applyFont="1" applyFill="1" applyBorder="1" applyAlignment="1">
      <alignment horizontal="center"/>
    </xf>
    <xf numFmtId="3" fontId="16" fillId="9" borderId="17" xfId="3" applyNumberFormat="1" applyFont="1" applyFill="1" applyBorder="1" applyAlignment="1">
      <alignment horizontal="center"/>
    </xf>
    <xf numFmtId="3" fontId="16" fillId="9" borderId="22" xfId="3" applyNumberFormat="1" applyFont="1" applyFill="1" applyBorder="1" applyAlignment="1">
      <alignment horizontal="center"/>
    </xf>
    <xf numFmtId="3" fontId="16" fillId="9" borderId="21" xfId="3" applyNumberFormat="1" applyFont="1" applyFill="1" applyBorder="1" applyAlignment="1">
      <alignment horizontal="center"/>
    </xf>
    <xf numFmtId="165" fontId="16" fillId="0" borderId="0" xfId="3" applyNumberFormat="1" applyFont="1" applyFill="1" applyBorder="1" applyAlignment="1">
      <alignment horizontal="center"/>
    </xf>
    <xf numFmtId="0" fontId="19" fillId="0" borderId="0" xfId="3" applyFont="1" applyFill="1" applyBorder="1" applyAlignment="1">
      <alignment horizontal="center" wrapText="1"/>
    </xf>
    <xf numFmtId="0" fontId="31" fillId="0" borderId="0" xfId="3" applyFont="1" applyFill="1" applyBorder="1" applyAlignment="1">
      <alignment horizontal="center" vertical="center" wrapText="1"/>
    </xf>
    <xf numFmtId="0" fontId="61" fillId="16" borderId="0" xfId="0" applyFont="1" applyFill="1"/>
    <xf numFmtId="0" fontId="0" fillId="0" borderId="0" xfId="0" applyAlignment="1">
      <alignment vertical="center"/>
    </xf>
    <xf numFmtId="0" fontId="62" fillId="0" borderId="0" xfId="0" applyFont="1" applyAlignment="1">
      <alignment vertical="center"/>
    </xf>
    <xf numFmtId="0" fontId="62" fillId="0" borderId="0" xfId="0" applyFont="1"/>
    <xf numFmtId="0" fontId="63" fillId="0" borderId="0" xfId="0" applyFont="1" applyAlignment="1">
      <alignment vertical="center"/>
    </xf>
    <xf numFmtId="0" fontId="62" fillId="21" borderId="0" xfId="0" applyFont="1" applyFill="1" applyAlignment="1">
      <alignment vertical="center"/>
    </xf>
    <xf numFmtId="43" fontId="0" fillId="0" borderId="0" xfId="1" applyFont="1"/>
    <xf numFmtId="165" fontId="16" fillId="22" borderId="0" xfId="3" applyNumberFormat="1" applyFont="1" applyFill="1" applyAlignment="1">
      <alignment horizontal="center"/>
    </xf>
    <xf numFmtId="165" fontId="65" fillId="22" borderId="0" xfId="3" applyNumberFormat="1" applyFont="1" applyFill="1" applyBorder="1" applyAlignment="1">
      <alignment horizontal="left"/>
    </xf>
    <xf numFmtId="0" fontId="64" fillId="22" borderId="0" xfId="0" applyFont="1" applyFill="1"/>
    <xf numFmtId="0" fontId="0" fillId="0" borderId="0" xfId="0"/>
    <xf numFmtId="6" fontId="52" fillId="18" borderId="7" xfId="0" applyNumberFormat="1" applyFont="1" applyFill="1" applyBorder="1" applyAlignment="1">
      <alignment horizontal="center"/>
    </xf>
    <xf numFmtId="8" fontId="0" fillId="0" borderId="0" xfId="0" applyNumberFormat="1"/>
    <xf numFmtId="165" fontId="22" fillId="0" borderId="0" xfId="3" applyNumberFormat="1" applyFont="1" applyFill="1" applyBorder="1" applyAlignment="1">
      <alignment horizontal="center"/>
    </xf>
    <xf numFmtId="0" fontId="62" fillId="0" borderId="0" xfId="0" applyFont="1" applyFill="1" applyAlignment="1">
      <alignment vertical="center"/>
    </xf>
    <xf numFmtId="0" fontId="0" fillId="22" borderId="0" xfId="0" applyFill="1"/>
    <xf numFmtId="3" fontId="16" fillId="4" borderId="37" xfId="0" applyNumberFormat="1" applyFont="1" applyFill="1" applyBorder="1" applyAlignment="1">
      <alignment horizontal="center" wrapText="1"/>
    </xf>
    <xf numFmtId="3" fontId="16" fillId="4" borderId="57" xfId="0" applyNumberFormat="1" applyFont="1" applyFill="1" applyBorder="1" applyAlignment="1">
      <alignment horizontal="center" wrapText="1"/>
    </xf>
    <xf numFmtId="0" fontId="16" fillId="0" borderId="3" xfId="3" applyFont="1" applyFill="1" applyBorder="1" applyAlignment="1"/>
    <xf numFmtId="0" fontId="16" fillId="0" borderId="48" xfId="3" applyFont="1" applyFill="1" applyBorder="1" applyAlignment="1"/>
    <xf numFmtId="0" fontId="16" fillId="0" borderId="39" xfId="3" applyFont="1" applyFill="1" applyBorder="1" applyAlignment="1"/>
    <xf numFmtId="0" fontId="48" fillId="22" borderId="0" xfId="0" applyFont="1" applyFill="1"/>
    <xf numFmtId="0" fontId="53" fillId="0" borderId="0" xfId="0" applyFont="1" applyBorder="1" applyAlignment="1">
      <alignment horizontal="center"/>
    </xf>
    <xf numFmtId="6" fontId="52" fillId="18" borderId="0" xfId="0" applyNumberFormat="1" applyFont="1" applyFill="1" applyBorder="1" applyAlignment="1">
      <alignment horizontal="center"/>
    </xf>
    <xf numFmtId="0" fontId="53" fillId="0" borderId="0" xfId="0" applyFont="1" applyBorder="1" applyAlignment="1">
      <alignment horizontal="center" wrapText="1"/>
    </xf>
    <xf numFmtId="0" fontId="52" fillId="18" borderId="14" xfId="0" applyFont="1" applyFill="1" applyBorder="1" applyAlignment="1">
      <alignment horizontal="center"/>
    </xf>
    <xf numFmtId="0" fontId="53" fillId="0" borderId="1" xfId="0" applyFont="1" applyBorder="1"/>
    <xf numFmtId="0" fontId="54" fillId="0" borderId="0" xfId="0" applyFont="1" applyFill="1"/>
    <xf numFmtId="0" fontId="9" fillId="0" borderId="0" xfId="0" applyFont="1" applyAlignment="1">
      <alignment horizontal="left"/>
    </xf>
    <xf numFmtId="0" fontId="66" fillId="0" borderId="0" xfId="6" applyFill="1" applyBorder="1" applyAlignment="1">
      <alignment horizontal="left" vertical="top"/>
    </xf>
    <xf numFmtId="0" fontId="66" fillId="10" borderId="0" xfId="6" applyFill="1" applyBorder="1" applyAlignment="1">
      <alignment horizontal="left" vertical="top"/>
    </xf>
    <xf numFmtId="0" fontId="66" fillId="0" borderId="0" xfId="6" applyFill="1" applyBorder="1" applyAlignment="1">
      <alignment horizontal="center" vertical="top"/>
    </xf>
    <xf numFmtId="3" fontId="66" fillId="0" borderId="0" xfId="6" applyNumberFormat="1" applyFill="1" applyBorder="1" applyAlignment="1">
      <alignment horizontal="left" vertical="top"/>
    </xf>
    <xf numFmtId="0" fontId="66" fillId="10" borderId="0" xfId="6" applyFill="1" applyBorder="1" applyAlignment="1">
      <alignment horizontal="center" vertical="top"/>
    </xf>
    <xf numFmtId="3" fontId="66" fillId="10" borderId="0" xfId="6" applyNumberFormat="1" applyFill="1" applyBorder="1" applyAlignment="1">
      <alignment horizontal="left" vertical="top"/>
    </xf>
    <xf numFmtId="0" fontId="66" fillId="10" borderId="58" xfId="6" applyFill="1" applyBorder="1" applyAlignment="1">
      <alignment horizontal="center" vertical="top"/>
    </xf>
    <xf numFmtId="0" fontId="66" fillId="10" borderId="59" xfId="6" applyFill="1" applyBorder="1" applyAlignment="1">
      <alignment horizontal="center" vertical="top"/>
    </xf>
    <xf numFmtId="0" fontId="66" fillId="10" borderId="59" xfId="6" applyFill="1" applyBorder="1" applyAlignment="1">
      <alignment horizontal="left" vertical="top"/>
    </xf>
    <xf numFmtId="3" fontId="66" fillId="10" borderId="59" xfId="6" applyNumberFormat="1" applyFill="1" applyBorder="1" applyAlignment="1">
      <alignment horizontal="left" vertical="top"/>
    </xf>
    <xf numFmtId="0" fontId="67" fillId="10" borderId="59" xfId="6" applyFont="1" applyFill="1" applyBorder="1" applyAlignment="1">
      <alignment horizontal="left" vertical="top"/>
    </xf>
    <xf numFmtId="0" fontId="66" fillId="10" borderId="60" xfId="6" applyFill="1" applyBorder="1" applyAlignment="1">
      <alignment horizontal="left" vertical="top"/>
    </xf>
    <xf numFmtId="0" fontId="66" fillId="10" borderId="61" xfId="6" applyFill="1" applyBorder="1" applyAlignment="1">
      <alignment horizontal="center" vertical="top"/>
    </xf>
    <xf numFmtId="0" fontId="67" fillId="10" borderId="0" xfId="6" applyFont="1" applyFill="1" applyBorder="1" applyAlignment="1">
      <alignment horizontal="left" vertical="top"/>
    </xf>
    <xf numFmtId="0" fontId="66" fillId="10" borderId="62" xfId="6" applyFill="1" applyBorder="1" applyAlignment="1">
      <alignment horizontal="left" vertical="top"/>
    </xf>
    <xf numFmtId="0" fontId="66" fillId="10" borderId="63" xfId="6" applyFill="1" applyBorder="1" applyAlignment="1">
      <alignment horizontal="center" vertical="top"/>
    </xf>
    <xf numFmtId="0" fontId="66" fillId="10" borderId="64" xfId="6" applyFill="1" applyBorder="1" applyAlignment="1">
      <alignment horizontal="center" vertical="top"/>
    </xf>
    <xf numFmtId="0" fontId="66" fillId="10" borderId="64" xfId="6" applyFill="1" applyBorder="1" applyAlignment="1">
      <alignment horizontal="left" vertical="top"/>
    </xf>
    <xf numFmtId="3" fontId="66" fillId="10" borderId="64" xfId="6" applyNumberFormat="1" applyFill="1" applyBorder="1" applyAlignment="1">
      <alignment horizontal="left" vertical="top"/>
    </xf>
    <xf numFmtId="0" fontId="67" fillId="10" borderId="64" xfId="6" applyFont="1" applyFill="1" applyBorder="1" applyAlignment="1">
      <alignment horizontal="left" vertical="top"/>
    </xf>
    <xf numFmtId="0" fontId="66" fillId="10" borderId="65" xfId="6" applyFill="1" applyBorder="1" applyAlignment="1">
      <alignment horizontal="left" vertical="top"/>
    </xf>
    <xf numFmtId="3" fontId="66" fillId="23" borderId="58" xfId="6" applyNumberFormat="1" applyFill="1" applyBorder="1" applyAlignment="1">
      <alignment horizontal="center" vertical="top"/>
    </xf>
    <xf numFmtId="3" fontId="66" fillId="23" borderId="60" xfId="6" applyNumberFormat="1" applyFill="1" applyBorder="1" applyAlignment="1">
      <alignment horizontal="center" vertical="top"/>
    </xf>
    <xf numFmtId="0" fontId="66" fillId="10" borderId="66" xfId="6" applyFill="1" applyBorder="1" applyAlignment="1">
      <alignment horizontal="left" vertical="top"/>
    </xf>
    <xf numFmtId="3" fontId="68" fillId="24" borderId="58" xfId="6" applyNumberFormat="1" applyFont="1" applyFill="1" applyBorder="1" applyAlignment="1">
      <alignment horizontal="center" vertical="top"/>
    </xf>
    <xf numFmtId="3" fontId="68" fillId="24" borderId="60" xfId="6" applyNumberFormat="1" applyFont="1" applyFill="1" applyBorder="1" applyAlignment="1">
      <alignment horizontal="center" vertical="top"/>
    </xf>
    <xf numFmtId="0" fontId="66" fillId="10" borderId="58" xfId="6" applyFill="1" applyBorder="1" applyAlignment="1">
      <alignment horizontal="left" vertical="top"/>
    </xf>
    <xf numFmtId="0" fontId="68" fillId="10" borderId="59" xfId="6" applyFont="1" applyFill="1" applyBorder="1" applyAlignment="1">
      <alignment horizontal="right" vertical="top"/>
    </xf>
    <xf numFmtId="3" fontId="66" fillId="23" borderId="61" xfId="6" applyNumberFormat="1" applyFill="1" applyBorder="1" applyAlignment="1">
      <alignment horizontal="center" vertical="top"/>
    </xf>
    <xf numFmtId="3" fontId="66" fillId="23" borderId="62" xfId="6" applyNumberFormat="1" applyFill="1" applyBorder="1" applyAlignment="1">
      <alignment horizontal="center" vertical="top"/>
    </xf>
    <xf numFmtId="3" fontId="66" fillId="24" borderId="61" xfId="6" applyNumberFormat="1" applyFill="1" applyBorder="1" applyAlignment="1">
      <alignment horizontal="left" vertical="top"/>
    </xf>
    <xf numFmtId="3" fontId="66" fillId="24" borderId="62" xfId="6" applyNumberFormat="1" applyFill="1" applyBorder="1" applyAlignment="1">
      <alignment horizontal="left" vertical="top"/>
    </xf>
    <xf numFmtId="0" fontId="66" fillId="10" borderId="61" xfId="6" applyFill="1" applyBorder="1" applyAlignment="1">
      <alignment horizontal="left" vertical="top"/>
    </xf>
    <xf numFmtId="3" fontId="66" fillId="24" borderId="61" xfId="6" applyNumberFormat="1" applyFill="1" applyBorder="1" applyAlignment="1">
      <alignment horizontal="center" vertical="top"/>
    </xf>
    <xf numFmtId="3" fontId="66" fillId="24" borderId="62" xfId="6" applyNumberFormat="1" applyFill="1" applyBorder="1" applyAlignment="1">
      <alignment horizontal="center" vertical="top"/>
    </xf>
    <xf numFmtId="0" fontId="67" fillId="10" borderId="0" xfId="6" applyFont="1" applyFill="1" applyBorder="1" applyAlignment="1">
      <alignment horizontal="right" vertical="top"/>
    </xf>
    <xf numFmtId="0" fontId="68" fillId="10" borderId="61" xfId="6" applyFont="1" applyFill="1" applyBorder="1" applyAlignment="1">
      <alignment horizontal="center" vertical="top"/>
    </xf>
    <xf numFmtId="0" fontId="68" fillId="10" borderId="62" xfId="6" applyFont="1" applyFill="1" applyBorder="1" applyAlignment="1">
      <alignment horizontal="center" vertical="top"/>
    </xf>
    <xf numFmtId="3" fontId="68" fillId="24" borderId="61" xfId="6" applyNumberFormat="1" applyFont="1" applyFill="1" applyBorder="1" applyAlignment="1">
      <alignment horizontal="centerContinuous" vertical="top"/>
    </xf>
    <xf numFmtId="3" fontId="68" fillId="24" borderId="62" xfId="6" applyNumberFormat="1" applyFont="1" applyFill="1" applyBorder="1" applyAlignment="1">
      <alignment horizontal="centerContinuous" vertical="top"/>
    </xf>
    <xf numFmtId="0" fontId="68" fillId="10" borderId="63" xfId="6" applyFont="1" applyFill="1" applyBorder="1" applyAlignment="1">
      <alignment horizontal="centerContinuous" vertical="top"/>
    </xf>
    <xf numFmtId="0" fontId="68" fillId="10" borderId="64" xfId="6" applyFont="1" applyFill="1" applyBorder="1" applyAlignment="1">
      <alignment horizontal="centerContinuous" vertical="top"/>
    </xf>
    <xf numFmtId="0" fontId="68" fillId="10" borderId="65" xfId="6" applyFont="1" applyFill="1" applyBorder="1" applyAlignment="1">
      <alignment horizontal="centerContinuous" vertical="top"/>
    </xf>
    <xf numFmtId="3" fontId="68" fillId="24" borderId="63" xfId="6" applyNumberFormat="1" applyFont="1" applyFill="1" applyBorder="1" applyAlignment="1">
      <alignment horizontal="center" vertical="top"/>
    </xf>
    <xf numFmtId="3" fontId="68" fillId="24" borderId="65" xfId="6" applyNumberFormat="1" applyFont="1" applyFill="1" applyBorder="1" applyAlignment="1">
      <alignment horizontal="center" vertical="top"/>
    </xf>
    <xf numFmtId="0" fontId="66" fillId="10" borderId="63" xfId="6" applyFill="1" applyBorder="1" applyAlignment="1">
      <alignment horizontal="left" vertical="top"/>
    </xf>
    <xf numFmtId="0" fontId="68" fillId="10" borderId="64" xfId="6" applyFont="1" applyFill="1" applyBorder="1" applyAlignment="1">
      <alignment horizontal="center" vertical="top"/>
    </xf>
    <xf numFmtId="0" fontId="68" fillId="10" borderId="65" xfId="6" applyFont="1" applyFill="1" applyBorder="1" applyAlignment="1">
      <alignment horizontal="left" vertical="top"/>
    </xf>
    <xf numFmtId="0" fontId="67" fillId="10" borderId="59" xfId="6" applyFont="1" applyFill="1" applyBorder="1" applyAlignment="1">
      <alignment horizontal="center" vertical="top"/>
    </xf>
    <xf numFmtId="0" fontId="68" fillId="10" borderId="0" xfId="6" applyFont="1" applyFill="1" applyBorder="1" applyAlignment="1">
      <alignment horizontal="center" vertical="top"/>
    </xf>
    <xf numFmtId="0" fontId="68" fillId="10" borderId="0" xfId="6" applyFont="1" applyFill="1" applyBorder="1" applyAlignment="1">
      <alignment horizontal="left" vertical="top"/>
    </xf>
    <xf numFmtId="3" fontId="68" fillId="10" borderId="0" xfId="6" applyNumberFormat="1" applyFont="1" applyFill="1" applyBorder="1" applyAlignment="1">
      <alignment horizontal="center" vertical="top"/>
    </xf>
    <xf numFmtId="0" fontId="67" fillId="10" borderId="62" xfId="6" applyFont="1" applyFill="1" applyBorder="1" applyAlignment="1">
      <alignment horizontal="left" vertical="top"/>
    </xf>
    <xf numFmtId="0" fontId="68" fillId="10" borderId="0" xfId="6" applyFont="1" applyFill="1" applyBorder="1" applyAlignment="1">
      <alignment horizontal="center" vertical="top" wrapText="1"/>
    </xf>
    <xf numFmtId="0" fontId="68" fillId="10" borderId="64" xfId="6" applyFont="1" applyFill="1" applyBorder="1" applyAlignment="1">
      <alignment horizontal="left" vertical="top"/>
    </xf>
    <xf numFmtId="164" fontId="69" fillId="0" borderId="1" xfId="0" applyNumberFormat="1" applyFont="1" applyBorder="1" applyAlignment="1">
      <alignment horizontal="center" vertical="center" wrapText="1"/>
    </xf>
    <xf numFmtId="6" fontId="46" fillId="0" borderId="35" xfId="1" applyNumberFormat="1" applyFont="1" applyFill="1" applyBorder="1" applyAlignment="1">
      <alignment horizontal="right" vertical="center" wrapText="1"/>
    </xf>
    <xf numFmtId="0" fontId="4" fillId="0" borderId="7" xfId="0" applyNumberFormat="1" applyFont="1" applyBorder="1" applyAlignment="1">
      <alignment vertical="top" wrapText="1"/>
    </xf>
    <xf numFmtId="43" fontId="16" fillId="0" borderId="0" xfId="1" applyFont="1" applyAlignment="1">
      <alignment horizontal="center"/>
    </xf>
    <xf numFmtId="0" fontId="4" fillId="0" borderId="13" xfId="3" applyBorder="1" applyAlignment="1">
      <alignment vertical="top" wrapText="1"/>
    </xf>
    <xf numFmtId="0" fontId="4" fillId="0" borderId="18" xfId="3" applyBorder="1" applyAlignment="1">
      <alignment vertical="top" wrapText="1"/>
    </xf>
    <xf numFmtId="0" fontId="4" fillId="0" borderId="7" xfId="3" applyBorder="1" applyAlignment="1">
      <alignment vertical="top" wrapText="1"/>
    </xf>
    <xf numFmtId="0" fontId="16" fillId="0" borderId="13" xfId="3" applyFont="1" applyBorder="1" applyAlignment="1"/>
    <xf numFmtId="0" fontId="4" fillId="0" borderId="7" xfId="0" applyFont="1" applyBorder="1" applyAlignment="1">
      <alignment horizontal="left" vertical="top"/>
    </xf>
    <xf numFmtId="0" fontId="4" fillId="0" borderId="7" xfId="0" applyNumberFormat="1" applyFont="1" applyBorder="1" applyAlignment="1">
      <alignment horizontal="left" vertical="top"/>
    </xf>
    <xf numFmtId="0" fontId="20" fillId="0" borderId="7" xfId="0" applyNumberFormat="1" applyFont="1" applyBorder="1" applyAlignment="1">
      <alignment vertical="top"/>
    </xf>
    <xf numFmtId="0" fontId="4" fillId="0" borderId="25" xfId="0" applyNumberFormat="1" applyFont="1" applyBorder="1" applyAlignment="1">
      <alignment vertical="top" wrapText="1"/>
    </xf>
    <xf numFmtId="0" fontId="12" fillId="26" borderId="25" xfId="0" applyFont="1" applyFill="1" applyBorder="1" applyAlignment="1">
      <alignment horizontal="center" vertical="center" wrapText="1"/>
    </xf>
    <xf numFmtId="0" fontId="5" fillId="26" borderId="7" xfId="0" applyFont="1" applyFill="1" applyBorder="1" applyAlignment="1">
      <alignment horizontal="center" vertical="center" wrapText="1"/>
    </xf>
    <xf numFmtId="0" fontId="5" fillId="0" borderId="19" xfId="3" applyFont="1" applyBorder="1" applyAlignment="1">
      <alignment horizontal="left" vertical="top" wrapText="1"/>
    </xf>
    <xf numFmtId="0" fontId="5" fillId="0" borderId="7" xfId="3" applyFont="1" applyBorder="1" applyAlignment="1">
      <alignment horizontal="left" vertical="top" wrapText="1"/>
    </xf>
    <xf numFmtId="0" fontId="4" fillId="0" borderId="7" xfId="3" applyFont="1" applyBorder="1" applyAlignment="1">
      <alignment horizontal="left" vertical="top" wrapText="1"/>
    </xf>
    <xf numFmtId="0" fontId="4" fillId="0" borderId="7" xfId="3" applyBorder="1" applyAlignment="1">
      <alignment vertical="top"/>
    </xf>
    <xf numFmtId="0" fontId="4" fillId="0" borderId="7" xfId="3" applyNumberFormat="1" applyFont="1" applyBorder="1" applyAlignment="1">
      <alignment horizontal="left" vertical="top" wrapText="1"/>
    </xf>
    <xf numFmtId="0" fontId="4" fillId="0" borderId="14" xfId="3" applyBorder="1"/>
    <xf numFmtId="0" fontId="5" fillId="0" borderId="19" xfId="3" applyNumberFormat="1" applyFont="1" applyBorder="1" applyAlignment="1">
      <alignment horizontal="left" vertical="top"/>
    </xf>
    <xf numFmtId="0" fontId="5" fillId="0" borderId="19" xfId="3" applyNumberFormat="1" applyFont="1" applyBorder="1" applyAlignment="1">
      <alignment vertical="top" wrapText="1"/>
    </xf>
    <xf numFmtId="0" fontId="4" fillId="0" borderId="6" xfId="3" applyNumberFormat="1" applyFont="1" applyBorder="1" applyAlignment="1">
      <alignment vertical="top" wrapText="1"/>
    </xf>
    <xf numFmtId="0" fontId="0" fillId="0" borderId="0" xfId="0"/>
    <xf numFmtId="0" fontId="4" fillId="0" borderId="7" xfId="0" applyNumberFormat="1" applyFont="1" applyBorder="1" applyAlignment="1">
      <alignment vertical="top" wrapText="1"/>
    </xf>
    <xf numFmtId="0" fontId="5" fillId="0" borderId="0" xfId="3" applyFont="1" applyBorder="1" applyAlignment="1">
      <alignment horizontal="left" vertical="top" wrapText="1"/>
    </xf>
    <xf numFmtId="0" fontId="5" fillId="3" borderId="0" xfId="3" applyFont="1" applyFill="1" applyAlignment="1">
      <alignment horizontal="left" vertical="top" wrapText="1"/>
    </xf>
    <xf numFmtId="0" fontId="5" fillId="8" borderId="0" xfId="3" applyFont="1" applyFill="1" applyAlignment="1">
      <alignment horizontal="left" vertical="top" wrapText="1"/>
    </xf>
    <xf numFmtId="0" fontId="0" fillId="0" borderId="0" xfId="0"/>
    <xf numFmtId="0" fontId="5" fillId="0" borderId="0" xfId="3" applyFont="1" applyBorder="1" applyAlignment="1">
      <alignment horizontal="left" vertical="top" wrapText="1"/>
    </xf>
    <xf numFmtId="0" fontId="5" fillId="0" borderId="0" xfId="3" applyFont="1" applyBorder="1" applyAlignment="1">
      <alignment horizontal="left" vertical="top" wrapText="1"/>
    </xf>
    <xf numFmtId="0" fontId="0" fillId="0" borderId="0" xfId="0"/>
    <xf numFmtId="0" fontId="16" fillId="0" borderId="48" xfId="3" applyFont="1" applyBorder="1"/>
    <xf numFmtId="0" fontId="16" fillId="0" borderId="16" xfId="3" applyFont="1" applyFill="1" applyBorder="1" applyAlignment="1"/>
    <xf numFmtId="0" fontId="5" fillId="0" borderId="8" xfId="3" applyFont="1" applyBorder="1" applyAlignment="1">
      <alignment vertical="top" wrapText="1"/>
    </xf>
    <xf numFmtId="0" fontId="4" fillId="0" borderId="9" xfId="3" applyFont="1" applyBorder="1" applyAlignment="1"/>
    <xf numFmtId="0" fontId="4" fillId="0" borderId="12" xfId="3" applyFont="1" applyBorder="1" applyAlignment="1">
      <alignment horizontal="center" vertical="top" wrapText="1"/>
    </xf>
    <xf numFmtId="0" fontId="9" fillId="0" borderId="12" xfId="3" applyFont="1" applyBorder="1" applyAlignment="1">
      <alignment vertical="top" wrapText="1"/>
    </xf>
    <xf numFmtId="0" fontId="9" fillId="0" borderId="15" xfId="3" applyFont="1" applyBorder="1" applyAlignment="1">
      <alignment vertical="top" wrapText="1"/>
    </xf>
    <xf numFmtId="0" fontId="4" fillId="0" borderId="16" xfId="3" applyFont="1" applyBorder="1" applyAlignment="1"/>
    <xf numFmtId="0" fontId="5" fillId="0" borderId="8" xfId="3" applyFont="1" applyBorder="1"/>
    <xf numFmtId="0" fontId="4" fillId="0" borderId="9" xfId="3" applyFont="1" applyBorder="1"/>
    <xf numFmtId="0" fontId="4" fillId="0" borderId="12" xfId="3" applyFont="1" applyBorder="1" applyAlignment="1">
      <alignment horizontal="centerContinuous" vertical="center" wrapText="1"/>
    </xf>
    <xf numFmtId="0" fontId="4" fillId="0" borderId="12" xfId="3" applyFont="1" applyBorder="1" applyAlignment="1">
      <alignment horizontal="centerContinuous" vertical="center"/>
    </xf>
    <xf numFmtId="0" fontId="4" fillId="0" borderId="0" xfId="3" applyFont="1" applyBorder="1"/>
    <xf numFmtId="0" fontId="5" fillId="0" borderId="12" xfId="3" applyFont="1" applyBorder="1"/>
    <xf numFmtId="0" fontId="4" fillId="0" borderId="12" xfId="3" applyFont="1" applyBorder="1"/>
    <xf numFmtId="0" fontId="4" fillId="0" borderId="15" xfId="3" applyFont="1" applyBorder="1" applyAlignment="1">
      <alignment horizontal="centerContinuous" vertical="center" wrapText="1"/>
    </xf>
    <xf numFmtId="0" fontId="4" fillId="0" borderId="20" xfId="3" applyFont="1" applyBorder="1"/>
    <xf numFmtId="0" fontId="4" fillId="0" borderId="15" xfId="3" applyFont="1" applyBorder="1" applyAlignment="1">
      <alignment horizontal="centerContinuous" vertical="center"/>
    </xf>
    <xf numFmtId="0" fontId="4" fillId="0" borderId="16" xfId="3" applyFont="1" applyBorder="1"/>
    <xf numFmtId="0" fontId="4" fillId="0" borderId="15" xfId="3" applyFont="1" applyBorder="1"/>
    <xf numFmtId="0" fontId="4" fillId="0" borderId="20" xfId="3" applyFont="1" applyFill="1" applyBorder="1"/>
    <xf numFmtId="0" fontId="4" fillId="0" borderId="12" xfId="3" applyFont="1" applyFill="1" applyBorder="1"/>
    <xf numFmtId="0" fontId="4" fillId="0" borderId="9" xfId="3" applyFont="1" applyFill="1" applyBorder="1"/>
    <xf numFmtId="0" fontId="4" fillId="0" borderId="15" xfId="3" applyFont="1" applyFill="1" applyBorder="1"/>
    <xf numFmtId="0" fontId="4" fillId="0" borderId="16" xfId="3" applyFont="1" applyFill="1" applyBorder="1"/>
    <xf numFmtId="0" fontId="4" fillId="0" borderId="3" xfId="3" applyFont="1" applyFill="1" applyBorder="1" applyAlignment="1"/>
    <xf numFmtId="0" fontId="4" fillId="0" borderId="48" xfId="3" applyFont="1" applyFill="1" applyBorder="1" applyAlignment="1"/>
    <xf numFmtId="0" fontId="4" fillId="0" borderId="39" xfId="3" applyFont="1" applyFill="1" applyBorder="1" applyAlignment="1"/>
    <xf numFmtId="0" fontId="4" fillId="0" borderId="30" xfId="3" applyFont="1" applyFill="1" applyBorder="1"/>
    <xf numFmtId="0" fontId="4" fillId="0" borderId="31" xfId="3" applyFont="1" applyFill="1" applyBorder="1"/>
    <xf numFmtId="14" fontId="72" fillId="0" borderId="22" xfId="3" applyNumberFormat="1" applyFont="1" applyFill="1" applyBorder="1" applyAlignment="1">
      <alignment horizontal="center" vertical="center" wrapText="1"/>
    </xf>
    <xf numFmtId="14" fontId="72" fillId="0" borderId="32" xfId="3" applyNumberFormat="1" applyFont="1" applyFill="1" applyBorder="1" applyAlignment="1">
      <alignment horizontal="center" vertical="center" wrapText="1"/>
    </xf>
    <xf numFmtId="9" fontId="72" fillId="0" borderId="32" xfId="3" applyNumberFormat="1" applyFont="1" applyFill="1" applyBorder="1" applyAlignment="1">
      <alignment horizontal="center" vertical="center" wrapText="1"/>
    </xf>
    <xf numFmtId="14" fontId="72" fillId="0" borderId="23" xfId="3" applyNumberFormat="1" applyFont="1" applyFill="1" applyBorder="1" applyAlignment="1">
      <alignment horizontal="center" vertical="center" wrapText="1"/>
    </xf>
    <xf numFmtId="14" fontId="72" fillId="0" borderId="0" xfId="3" applyNumberFormat="1" applyFont="1" applyFill="1" applyBorder="1" applyAlignment="1">
      <alignment horizontal="center" vertical="center" wrapText="1"/>
    </xf>
    <xf numFmtId="0" fontId="72" fillId="0" borderId="26" xfId="3" applyFont="1" applyFill="1" applyBorder="1" applyAlignment="1">
      <alignment horizontal="center" vertical="center" wrapText="1"/>
    </xf>
    <xf numFmtId="0" fontId="72" fillId="7" borderId="34" xfId="3" applyFont="1" applyFill="1" applyBorder="1" applyAlignment="1">
      <alignment horizontal="center" vertical="center" wrapText="1"/>
    </xf>
    <xf numFmtId="0" fontId="72" fillId="0" borderId="34" xfId="3" applyFont="1" applyFill="1" applyBorder="1" applyAlignment="1">
      <alignment horizontal="center" vertical="center" wrapText="1"/>
    </xf>
    <xf numFmtId="0" fontId="72" fillId="7" borderId="36" xfId="3" applyFont="1" applyFill="1" applyBorder="1" applyAlignment="1">
      <alignment horizontal="center" vertical="center" wrapText="1"/>
    </xf>
    <xf numFmtId="0" fontId="72" fillId="0" borderId="0" xfId="3" applyFont="1" applyFill="1" applyBorder="1" applyAlignment="1">
      <alignment horizontal="center" vertical="center" wrapText="1"/>
    </xf>
    <xf numFmtId="3" fontId="4" fillId="4" borderId="25" xfId="3" applyNumberFormat="1" applyFont="1" applyFill="1" applyBorder="1" applyAlignment="1">
      <alignment horizontal="center" wrapText="1"/>
    </xf>
    <xf numFmtId="3" fontId="4" fillId="7" borderId="0" xfId="3" applyNumberFormat="1" applyFont="1" applyFill="1" applyBorder="1" applyAlignment="1">
      <alignment horizontal="center" wrapText="1"/>
    </xf>
    <xf numFmtId="3" fontId="4" fillId="7" borderId="37" xfId="3" applyNumberFormat="1" applyFont="1" applyFill="1" applyBorder="1" applyAlignment="1">
      <alignment horizontal="center" wrapText="1"/>
    </xf>
    <xf numFmtId="3" fontId="4" fillId="0" borderId="0" xfId="3" applyNumberFormat="1" applyFont="1" applyFill="1" applyBorder="1" applyAlignment="1">
      <alignment horizontal="center" wrapText="1"/>
    </xf>
    <xf numFmtId="3" fontId="4" fillId="4" borderId="7" xfId="3" applyNumberFormat="1" applyFont="1" applyFill="1" applyBorder="1" applyAlignment="1">
      <alignment horizontal="center" wrapText="1"/>
    </xf>
    <xf numFmtId="3" fontId="4" fillId="4" borderId="6" xfId="3" applyNumberFormat="1" applyFont="1" applyFill="1" applyBorder="1" applyAlignment="1">
      <alignment horizontal="center" wrapText="1"/>
    </xf>
    <xf numFmtId="3" fontId="4" fillId="7" borderId="33" xfId="3" applyNumberFormat="1" applyFont="1" applyFill="1" applyBorder="1" applyAlignment="1">
      <alignment horizontal="center" wrapText="1"/>
    </xf>
    <xf numFmtId="3" fontId="4" fillId="7" borderId="14" xfId="3" applyNumberFormat="1" applyFont="1" applyFill="1" applyBorder="1" applyAlignment="1">
      <alignment horizontal="center" wrapText="1"/>
    </xf>
    <xf numFmtId="3" fontId="4" fillId="7" borderId="32" xfId="3" applyNumberFormat="1" applyFont="1" applyFill="1" applyBorder="1" applyAlignment="1">
      <alignment horizontal="center" wrapText="1"/>
    </xf>
    <xf numFmtId="3" fontId="4" fillId="7" borderId="6" xfId="3" applyNumberFormat="1" applyFont="1" applyFill="1" applyBorder="1" applyAlignment="1">
      <alignment horizontal="center" wrapText="1"/>
    </xf>
    <xf numFmtId="3" fontId="73" fillId="7" borderId="14" xfId="3" applyNumberFormat="1" applyFont="1" applyFill="1" applyBorder="1" applyAlignment="1">
      <alignment horizontal="center" wrapText="1"/>
    </xf>
    <xf numFmtId="3" fontId="4" fillId="4" borderId="25" xfId="0" applyNumberFormat="1" applyFont="1" applyFill="1" applyBorder="1" applyAlignment="1">
      <alignment horizontal="center" wrapText="1"/>
    </xf>
    <xf numFmtId="0" fontId="4" fillId="0" borderId="20" xfId="3" applyFont="1" applyFill="1" applyBorder="1" applyAlignment="1"/>
    <xf numFmtId="3" fontId="4" fillId="4" borderId="7" xfId="0" applyNumberFormat="1" applyFont="1" applyFill="1" applyBorder="1" applyAlignment="1">
      <alignment horizontal="center" wrapText="1"/>
    </xf>
    <xf numFmtId="0" fontId="4" fillId="0" borderId="9" xfId="3" applyFont="1" applyFill="1" applyBorder="1" applyAlignment="1"/>
    <xf numFmtId="3" fontId="4" fillId="4" borderId="6" xfId="0" applyNumberFormat="1" applyFont="1" applyFill="1" applyBorder="1" applyAlignment="1">
      <alignment horizontal="center" wrapText="1"/>
    </xf>
    <xf numFmtId="0" fontId="4" fillId="0" borderId="16" xfId="3" applyFont="1" applyFill="1" applyBorder="1" applyAlignment="1"/>
    <xf numFmtId="3" fontId="4" fillId="7" borderId="24" xfId="3" applyNumberFormat="1" applyFont="1" applyFill="1" applyBorder="1" applyAlignment="1">
      <alignment horizontal="center" wrapText="1"/>
    </xf>
    <xf numFmtId="165" fontId="25" fillId="0" borderId="0" xfId="3" applyNumberFormat="1" applyFont="1" applyFill="1" applyBorder="1" applyAlignment="1">
      <alignment horizontal="center"/>
    </xf>
    <xf numFmtId="0" fontId="9" fillId="0" borderId="0" xfId="3" applyFont="1" applyFill="1" applyBorder="1" applyAlignment="1">
      <alignment horizontal="center" wrapText="1"/>
    </xf>
    <xf numFmtId="0" fontId="29" fillId="4" borderId="25" xfId="3" applyFont="1" applyFill="1" applyBorder="1" applyAlignment="1">
      <alignment horizontal="center" wrapText="1"/>
    </xf>
    <xf numFmtId="0" fontId="9" fillId="6" borderId="26" xfId="3" applyFont="1" applyFill="1" applyBorder="1" applyAlignment="1">
      <alignment horizontal="center" wrapText="1"/>
    </xf>
    <xf numFmtId="0" fontId="29" fillId="6" borderId="26" xfId="3" applyFont="1" applyFill="1" applyBorder="1" applyAlignment="1">
      <alignment horizontal="center" wrapText="1"/>
    </xf>
    <xf numFmtId="0" fontId="29" fillId="0" borderId="0" xfId="3" applyFont="1" applyFill="1" applyBorder="1" applyAlignment="1">
      <alignment horizontal="center" wrapText="1"/>
    </xf>
    <xf numFmtId="0" fontId="32" fillId="0" borderId="0" xfId="3" applyFont="1" applyFill="1" applyBorder="1" applyAlignment="1">
      <alignment horizontal="center" vertical="center" wrapText="1"/>
    </xf>
    <xf numFmtId="3" fontId="4" fillId="4" borderId="7" xfId="3" applyNumberFormat="1" applyFont="1" applyFill="1" applyBorder="1" applyAlignment="1">
      <alignment horizontal="center"/>
    </xf>
    <xf numFmtId="3" fontId="4" fillId="0" borderId="7" xfId="3" applyNumberFormat="1" applyFont="1" applyBorder="1" applyAlignment="1">
      <alignment horizontal="center"/>
    </xf>
    <xf numFmtId="3" fontId="4" fillId="9" borderId="7" xfId="3" applyNumberFormat="1" applyFont="1" applyFill="1" applyBorder="1" applyAlignment="1">
      <alignment horizontal="center"/>
    </xf>
    <xf numFmtId="0" fontId="4" fillId="0" borderId="13" xfId="3" applyFont="1" applyBorder="1" applyAlignment="1"/>
    <xf numFmtId="0" fontId="4" fillId="25" borderId="7" xfId="3" applyFont="1" applyFill="1" applyBorder="1" applyAlignment="1">
      <alignment vertical="top" wrapText="1"/>
    </xf>
    <xf numFmtId="0" fontId="4" fillId="0" borderId="7" xfId="3" applyFont="1" applyBorder="1" applyAlignment="1">
      <alignment vertical="top" wrapText="1"/>
    </xf>
    <xf numFmtId="0" fontId="4" fillId="9" borderId="7" xfId="3" applyFont="1" applyFill="1" applyBorder="1" applyAlignment="1">
      <alignment vertical="top" wrapText="1"/>
    </xf>
    <xf numFmtId="0" fontId="4" fillId="0" borderId="13" xfId="3" applyFont="1" applyBorder="1" applyAlignment="1">
      <alignment vertical="top" wrapText="1"/>
    </xf>
    <xf numFmtId="0" fontId="4" fillId="25" borderId="14" xfId="3" applyFont="1" applyFill="1" applyBorder="1" applyAlignment="1">
      <alignment vertical="top" wrapText="1"/>
    </xf>
    <xf numFmtId="0" fontId="4" fillId="0" borderId="14" xfId="3" applyFont="1" applyBorder="1" applyAlignment="1">
      <alignment vertical="top" wrapText="1"/>
    </xf>
    <xf numFmtId="0" fontId="4" fillId="9" borderId="14" xfId="3" applyFont="1" applyFill="1" applyBorder="1" applyAlignment="1">
      <alignment vertical="top" wrapText="1"/>
    </xf>
    <xf numFmtId="0" fontId="4" fillId="0" borderId="18" xfId="3" applyFont="1" applyBorder="1" applyAlignment="1">
      <alignment vertical="top" wrapText="1"/>
    </xf>
    <xf numFmtId="3" fontId="4" fillId="4" borderId="6" xfId="3" applyNumberFormat="1" applyFont="1" applyFill="1" applyBorder="1" applyAlignment="1">
      <alignment horizontal="center"/>
    </xf>
    <xf numFmtId="3" fontId="4" fillId="0" borderId="14" xfId="3" applyNumberFormat="1" applyFont="1" applyBorder="1" applyAlignment="1">
      <alignment horizontal="center"/>
    </xf>
    <xf numFmtId="3" fontId="4" fillId="9" borderId="14" xfId="3" applyNumberFormat="1" applyFont="1" applyFill="1" applyBorder="1" applyAlignment="1">
      <alignment horizontal="center"/>
    </xf>
    <xf numFmtId="3" fontId="4" fillId="0" borderId="25" xfId="3" applyNumberFormat="1" applyFont="1" applyBorder="1" applyAlignment="1">
      <alignment horizontal="center"/>
    </xf>
    <xf numFmtId="3" fontId="4" fillId="9" borderId="25" xfId="3" applyNumberFormat="1" applyFont="1" applyFill="1" applyBorder="1" applyAlignment="1">
      <alignment horizontal="center"/>
    </xf>
    <xf numFmtId="3" fontId="4" fillId="4" borderId="25" xfId="3" applyNumberFormat="1" applyFont="1" applyFill="1" applyBorder="1" applyAlignment="1">
      <alignment horizontal="center"/>
    </xf>
    <xf numFmtId="3" fontId="4" fillId="0" borderId="7" xfId="3" applyNumberFormat="1" applyFont="1" applyFill="1" applyBorder="1" applyAlignment="1">
      <alignment horizontal="center"/>
    </xf>
    <xf numFmtId="3" fontId="4" fillId="0" borderId="6" xfId="3" applyNumberFormat="1" applyFont="1" applyBorder="1" applyAlignment="1">
      <alignment horizontal="center"/>
    </xf>
    <xf numFmtId="3" fontId="4" fillId="9" borderId="6" xfId="3" applyNumberFormat="1" applyFont="1" applyFill="1" applyBorder="1" applyAlignment="1">
      <alignment horizontal="center"/>
    </xf>
    <xf numFmtId="0" fontId="4" fillId="0" borderId="31" xfId="3" applyFont="1" applyBorder="1"/>
    <xf numFmtId="0" fontId="24" fillId="0" borderId="0" xfId="3" applyFont="1" applyAlignment="1">
      <alignment horizontal="left"/>
    </xf>
    <xf numFmtId="0" fontId="5" fillId="0" borderId="0" xfId="3" applyFont="1"/>
    <xf numFmtId="0" fontId="4" fillId="0" borderId="22" xfId="3" applyFont="1" applyBorder="1"/>
    <xf numFmtId="0" fontId="4" fillId="0" borderId="23" xfId="3" applyFont="1" applyBorder="1"/>
    <xf numFmtId="0" fontId="24" fillId="0" borderId="24" xfId="3" applyFont="1" applyBorder="1" applyAlignment="1">
      <alignment horizontal="center"/>
    </xf>
    <xf numFmtId="0" fontId="4" fillId="0" borderId="42" xfId="3" applyFont="1" applyBorder="1" applyAlignment="1"/>
    <xf numFmtId="0" fontId="9" fillId="0" borderId="1" xfId="3" applyFont="1" applyBorder="1" applyAlignment="1">
      <alignment vertical="center"/>
    </xf>
    <xf numFmtId="0" fontId="4" fillId="0" borderId="29" xfId="3" applyFont="1" applyBorder="1" applyAlignment="1"/>
    <xf numFmtId="0" fontId="9" fillId="0" borderId="27" xfId="3" applyFont="1" applyBorder="1" applyAlignment="1">
      <alignment vertical="top" wrapText="1"/>
    </xf>
    <xf numFmtId="0" fontId="4" fillId="0" borderId="28" xfId="3" applyFont="1" applyBorder="1" applyAlignment="1"/>
    <xf numFmtId="0" fontId="5" fillId="0" borderId="12" xfId="3" applyFont="1" applyBorder="1" applyAlignment="1">
      <alignment vertical="top" wrapText="1"/>
    </xf>
    <xf numFmtId="0" fontId="4" fillId="0" borderId="12" xfId="3" applyFont="1" applyBorder="1" applyAlignment="1">
      <alignment horizontal="center" vertical="center" wrapText="1"/>
    </xf>
    <xf numFmtId="0" fontId="4" fillId="0" borderId="12" xfId="3" applyFont="1" applyBorder="1" applyAlignment="1">
      <alignment horizontal="center" vertical="center"/>
    </xf>
    <xf numFmtId="0" fontId="4" fillId="0" borderId="30" xfId="3" applyFont="1" applyBorder="1"/>
    <xf numFmtId="0" fontId="4" fillId="0" borderId="0" xfId="3" applyFont="1" applyAlignment="1">
      <alignment horizontal="center"/>
    </xf>
    <xf numFmtId="165" fontId="4" fillId="0" borderId="0" xfId="3" applyNumberFormat="1" applyFont="1" applyAlignment="1">
      <alignment horizontal="center"/>
    </xf>
    <xf numFmtId="165" fontId="4" fillId="0" borderId="0" xfId="3" applyNumberFormat="1" applyFont="1" applyFill="1" applyBorder="1" applyAlignment="1">
      <alignment horizontal="center"/>
    </xf>
    <xf numFmtId="3" fontId="4" fillId="0" borderId="0" xfId="3" applyNumberFormat="1" applyFont="1" applyFill="1" applyBorder="1" applyAlignment="1">
      <alignment horizontal="center"/>
    </xf>
    <xf numFmtId="3" fontId="4" fillId="25" borderId="7" xfId="3" applyNumberFormat="1" applyFont="1" applyFill="1" applyBorder="1" applyAlignment="1">
      <alignment horizontal="center"/>
    </xf>
    <xf numFmtId="3" fontId="4" fillId="4" borderId="19" xfId="3" applyNumberFormat="1" applyFont="1" applyFill="1" applyBorder="1" applyAlignment="1">
      <alignment horizontal="center"/>
    </xf>
    <xf numFmtId="3" fontId="4" fillId="4" borderId="14" xfId="3" applyNumberFormat="1" applyFont="1" applyFill="1" applyBorder="1" applyAlignment="1">
      <alignment horizontal="center"/>
    </xf>
    <xf numFmtId="0" fontId="5" fillId="4" borderId="25" xfId="3" applyFont="1" applyFill="1" applyBorder="1" applyAlignment="1">
      <alignment horizontal="center" wrapText="1"/>
    </xf>
    <xf numFmtId="0" fontId="5" fillId="6" borderId="26" xfId="3" applyFont="1" applyFill="1" applyBorder="1" applyAlignment="1">
      <alignment horizontal="center" wrapText="1"/>
    </xf>
    <xf numFmtId="0" fontId="5" fillId="0" borderId="0" xfId="3" applyFont="1" applyFill="1" applyBorder="1" applyAlignment="1">
      <alignment horizontal="center" wrapText="1"/>
    </xf>
    <xf numFmtId="165" fontId="4" fillId="0" borderId="0" xfId="3" applyNumberFormat="1" applyFont="1" applyFill="1" applyAlignment="1">
      <alignment horizontal="center"/>
    </xf>
    <xf numFmtId="0" fontId="75" fillId="22" borderId="0" xfId="0" applyFont="1" applyFill="1"/>
    <xf numFmtId="165" fontId="4" fillId="22" borderId="0" xfId="3" applyNumberFormat="1" applyFont="1" applyFill="1" applyAlignment="1">
      <alignment horizontal="center"/>
    </xf>
    <xf numFmtId="165" fontId="37" fillId="22" borderId="0" xfId="3" applyNumberFormat="1" applyFont="1" applyFill="1" applyBorder="1" applyAlignment="1">
      <alignment horizontal="left"/>
    </xf>
    <xf numFmtId="0" fontId="9" fillId="22" borderId="0" xfId="3" applyFont="1" applyFill="1" applyAlignment="1">
      <alignment horizontal="left"/>
    </xf>
    <xf numFmtId="165" fontId="25" fillId="22" borderId="0" xfId="3" applyNumberFormat="1" applyFont="1" applyFill="1" applyAlignment="1">
      <alignment horizontal="center"/>
    </xf>
    <xf numFmtId="0" fontId="9" fillId="0" borderId="0" xfId="3" applyFont="1" applyFill="1" applyBorder="1" applyAlignment="1">
      <alignment horizontal="center"/>
    </xf>
    <xf numFmtId="0" fontId="29" fillId="6" borderId="40" xfId="3" applyFont="1" applyFill="1" applyBorder="1" applyAlignment="1">
      <alignment horizontal="center" wrapText="1"/>
    </xf>
    <xf numFmtId="0" fontId="32" fillId="0" borderId="0" xfId="3" applyFont="1" applyFill="1" applyBorder="1" applyAlignment="1">
      <alignment horizontal="center" wrapText="1"/>
    </xf>
    <xf numFmtId="3" fontId="4" fillId="0" borderId="37" xfId="3" applyNumberFormat="1" applyFont="1" applyBorder="1" applyAlignment="1">
      <alignment horizontal="center"/>
    </xf>
    <xf numFmtId="3" fontId="4" fillId="9" borderId="10" xfId="3" applyNumberFormat="1" applyFont="1" applyFill="1" applyBorder="1" applyAlignment="1">
      <alignment horizontal="center"/>
    </xf>
    <xf numFmtId="0" fontId="4" fillId="0" borderId="9" xfId="3" applyFont="1" applyBorder="1" applyAlignment="1">
      <alignment vertical="top" wrapText="1"/>
    </xf>
    <xf numFmtId="3" fontId="4" fillId="0" borderId="57" xfId="3" applyNumberFormat="1" applyFont="1" applyBorder="1" applyAlignment="1">
      <alignment horizontal="center"/>
    </xf>
    <xf numFmtId="3" fontId="4" fillId="9" borderId="17" xfId="3" applyNumberFormat="1" applyFont="1" applyFill="1" applyBorder="1" applyAlignment="1">
      <alignment horizontal="center"/>
    </xf>
    <xf numFmtId="0" fontId="4" fillId="0" borderId="16" xfId="3" applyFont="1" applyBorder="1" applyAlignment="1">
      <alignment vertical="top" wrapText="1"/>
    </xf>
    <xf numFmtId="3" fontId="4" fillId="0" borderId="23" xfId="3" applyNumberFormat="1" applyFont="1" applyBorder="1" applyAlignment="1">
      <alignment horizontal="center"/>
    </xf>
    <xf numFmtId="3" fontId="4" fillId="9" borderId="22" xfId="3" applyNumberFormat="1" applyFont="1" applyFill="1" applyBorder="1" applyAlignment="1">
      <alignment horizontal="center"/>
    </xf>
    <xf numFmtId="3" fontId="4" fillId="0" borderId="37" xfId="3" applyNumberFormat="1" applyFont="1" applyFill="1" applyBorder="1" applyAlignment="1">
      <alignment horizontal="center"/>
    </xf>
    <xf numFmtId="3" fontId="4" fillId="0" borderId="24" xfId="3" applyNumberFormat="1" applyFont="1" applyBorder="1" applyAlignment="1">
      <alignment horizontal="center"/>
    </xf>
    <xf numFmtId="3" fontId="4" fillId="9" borderId="21" xfId="3" applyNumberFormat="1" applyFont="1" applyFill="1" applyBorder="1" applyAlignment="1">
      <alignment horizontal="center"/>
    </xf>
    <xf numFmtId="0" fontId="5" fillId="0" borderId="12" xfId="3" applyFont="1" applyFill="1" applyBorder="1"/>
    <xf numFmtId="0" fontId="72" fillId="7" borderId="26" xfId="3" applyFont="1" applyFill="1" applyBorder="1" applyAlignment="1">
      <alignment horizontal="center" vertical="center" wrapText="1"/>
    </xf>
    <xf numFmtId="43" fontId="42" fillId="19" borderId="1" xfId="1" applyFont="1" applyFill="1" applyBorder="1" applyAlignment="1">
      <alignment horizontal="center"/>
    </xf>
    <xf numFmtId="43" fontId="10" fillId="19" borderId="1" xfId="1" applyFont="1" applyFill="1" applyBorder="1" applyAlignment="1">
      <alignment horizontal="center"/>
    </xf>
    <xf numFmtId="43" fontId="10" fillId="19" borderId="3" xfId="1" applyFont="1" applyFill="1" applyBorder="1" applyAlignment="1">
      <alignment horizontal="center"/>
    </xf>
    <xf numFmtId="14" fontId="71" fillId="20" borderId="25" xfId="5" applyNumberFormat="1" applyFont="1" applyBorder="1" applyAlignment="1">
      <alignment horizontal="center" vertical="center" wrapText="1"/>
    </xf>
    <xf numFmtId="0" fontId="71" fillId="20" borderId="7" xfId="5" applyFont="1" applyBorder="1" applyAlignment="1">
      <alignment horizontal="center" vertical="center" wrapText="1"/>
    </xf>
    <xf numFmtId="0" fontId="14" fillId="0" borderId="25" xfId="3" applyFont="1" applyBorder="1" applyAlignment="1">
      <alignment horizontal="center" vertical="center"/>
    </xf>
    <xf numFmtId="0" fontId="14" fillId="0" borderId="6" xfId="3" applyFont="1" applyBorder="1" applyAlignment="1">
      <alignment horizontal="center" vertical="center"/>
    </xf>
    <xf numFmtId="0" fontId="70" fillId="0" borderId="25" xfId="3" applyFont="1" applyBorder="1" applyAlignment="1">
      <alignment horizontal="center" vertical="center"/>
    </xf>
    <xf numFmtId="0" fontId="70" fillId="0" borderId="6" xfId="3" applyFont="1" applyBorder="1" applyAlignment="1">
      <alignment horizontal="center" vertical="center"/>
    </xf>
    <xf numFmtId="0" fontId="24" fillId="3" borderId="0" xfId="0" applyFont="1" applyFill="1" applyBorder="1" applyAlignment="1">
      <alignment horizontal="left" vertical="top" wrapText="1"/>
    </xf>
    <xf numFmtId="0" fontId="0" fillId="0" borderId="0" xfId="0"/>
    <xf numFmtId="0" fontId="24" fillId="3" borderId="0" xfId="0" applyFont="1" applyFill="1" applyAlignment="1">
      <alignment vertical="top" wrapText="1"/>
    </xf>
    <xf numFmtId="0" fontId="24" fillId="3" borderId="0" xfId="0" applyFont="1" applyFill="1" applyAlignment="1">
      <alignment horizontal="left" vertical="top" wrapText="1" indent="1"/>
    </xf>
    <xf numFmtId="0" fontId="18" fillId="0" borderId="0" xfId="0" applyFont="1" applyFill="1" applyBorder="1" applyAlignment="1">
      <alignment horizontal="center" vertical="center" wrapText="1"/>
    </xf>
    <xf numFmtId="0" fontId="0" fillId="0" borderId="7" xfId="0" applyNumberFormat="1" applyBorder="1" applyAlignment="1">
      <alignment vertical="top" wrapText="1"/>
    </xf>
    <xf numFmtId="0" fontId="0" fillId="0" borderId="7" xfId="0" applyBorder="1" applyAlignment="1">
      <alignment vertical="top" wrapText="1"/>
    </xf>
    <xf numFmtId="0" fontId="4" fillId="0" borderId="7" xfId="0" applyNumberFormat="1" applyFont="1" applyBorder="1" applyAlignment="1">
      <alignment vertical="top" wrapText="1"/>
    </xf>
    <xf numFmtId="0" fontId="0" fillId="0" borderId="6" xfId="0" applyBorder="1" applyAlignment="1">
      <alignment vertical="top" wrapText="1"/>
    </xf>
    <xf numFmtId="0" fontId="17" fillId="0" borderId="0" xfId="0" applyFont="1" applyFill="1" applyBorder="1" applyAlignment="1">
      <alignment horizontal="center" vertical="center" wrapText="1"/>
    </xf>
    <xf numFmtId="0" fontId="44" fillId="0" borderId="0"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44" fillId="0" borderId="29" xfId="0" applyFont="1" applyFill="1" applyBorder="1" applyAlignment="1">
      <alignment horizontal="center" vertical="center" wrapText="1"/>
    </xf>
    <xf numFmtId="0" fontId="45" fillId="0" borderId="29" xfId="0" applyFont="1" applyFill="1" applyBorder="1" applyAlignment="1">
      <alignment horizontal="center" vertical="center" wrapText="1"/>
    </xf>
    <xf numFmtId="0" fontId="4" fillId="0" borderId="7" xfId="0" applyFont="1" applyBorder="1" applyAlignment="1">
      <alignment horizontal="left" vertical="top" wrapText="1"/>
    </xf>
    <xf numFmtId="0" fontId="17" fillId="0" borderId="3" xfId="0" applyFont="1" applyBorder="1" applyAlignment="1">
      <alignment horizontal="center" vertical="center" wrapText="1"/>
    </xf>
    <xf numFmtId="0" fontId="17" fillId="0" borderId="39" xfId="0" applyFont="1" applyBorder="1" applyAlignment="1">
      <alignment horizontal="center" vertical="center" wrapText="1"/>
    </xf>
    <xf numFmtId="0" fontId="18" fillId="4" borderId="3" xfId="0" applyFont="1" applyFill="1" applyBorder="1" applyAlignment="1">
      <alignment horizontal="center" vertical="center" wrapText="1"/>
    </xf>
    <xf numFmtId="0" fontId="18" fillId="4" borderId="39" xfId="0" applyFont="1" applyFill="1" applyBorder="1" applyAlignment="1">
      <alignment horizontal="center" vertical="center" wrapText="1"/>
    </xf>
    <xf numFmtId="0" fontId="13" fillId="0" borderId="3" xfId="0" applyFont="1" applyBorder="1" applyAlignment="1">
      <alignment horizontal="center" vertical="center" wrapText="1"/>
    </xf>
    <xf numFmtId="0" fontId="13" fillId="0" borderId="39" xfId="0" applyFont="1" applyBorder="1" applyAlignment="1">
      <alignment horizontal="center" vertical="center" wrapText="1"/>
    </xf>
    <xf numFmtId="0" fontId="11" fillId="3" borderId="25"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70" fillId="0" borderId="14" xfId="0" applyFont="1" applyBorder="1" applyAlignment="1">
      <alignment horizontal="center" vertical="center"/>
    </xf>
    <xf numFmtId="14" fontId="60" fillId="20" borderId="25" xfId="5" applyNumberFormat="1" applyFont="1" applyBorder="1" applyAlignment="1">
      <alignment horizontal="center" vertical="center" wrapText="1"/>
    </xf>
    <xf numFmtId="0" fontId="60" fillId="20" borderId="7" xfId="5" applyFont="1" applyBorder="1" applyAlignment="1">
      <alignment horizontal="center" vertical="center" wrapText="1"/>
    </xf>
    <xf numFmtId="0" fontId="13" fillId="0" borderId="3" xfId="0" applyFont="1" applyBorder="1" applyAlignment="1">
      <alignment horizontal="center" vertical="center"/>
    </xf>
    <xf numFmtId="0" fontId="13" fillId="0" borderId="39" xfId="0" applyFont="1" applyBorder="1" applyAlignment="1">
      <alignment horizontal="center" vertical="center"/>
    </xf>
    <xf numFmtId="165" fontId="9" fillId="22" borderId="33" xfId="3" applyNumberFormat="1" applyFont="1" applyFill="1" applyBorder="1" applyAlignment="1">
      <alignment horizontal="left" wrapText="1"/>
    </xf>
    <xf numFmtId="0" fontId="9" fillId="21" borderId="40" xfId="3" applyFont="1" applyFill="1" applyBorder="1" applyAlignment="1">
      <alignment horizontal="center" wrapText="1"/>
    </xf>
    <xf numFmtId="0" fontId="9" fillId="21" borderId="34" xfId="3" applyFont="1" applyFill="1" applyBorder="1" applyAlignment="1">
      <alignment horizontal="center" wrapText="1"/>
    </xf>
    <xf numFmtId="0" fontId="9" fillId="21" borderId="36" xfId="3" applyFont="1" applyFill="1" applyBorder="1" applyAlignment="1">
      <alignment horizontal="center" wrapText="1"/>
    </xf>
    <xf numFmtId="0" fontId="20" fillId="4" borderId="25" xfId="3" applyFont="1" applyFill="1" applyBorder="1" applyAlignment="1">
      <alignment horizontal="center" vertical="center" wrapText="1"/>
    </xf>
    <xf numFmtId="0" fontId="20" fillId="4" borderId="6" xfId="3" applyFont="1" applyFill="1" applyBorder="1" applyAlignment="1">
      <alignment horizontal="center" vertical="center" wrapText="1"/>
    </xf>
    <xf numFmtId="165" fontId="20" fillId="0" borderId="25" xfId="3" applyNumberFormat="1" applyFont="1" applyBorder="1" applyAlignment="1">
      <alignment horizontal="center" vertical="center" wrapText="1"/>
    </xf>
    <xf numFmtId="165" fontId="20" fillId="0" borderId="6" xfId="3" applyNumberFormat="1" applyFont="1" applyBorder="1" applyAlignment="1">
      <alignment horizontal="center" vertical="center" wrapText="1"/>
    </xf>
    <xf numFmtId="0" fontId="32" fillId="8" borderId="25" xfId="3" applyFont="1" applyFill="1" applyBorder="1" applyAlignment="1">
      <alignment horizontal="center" vertical="center" wrapText="1"/>
    </xf>
    <xf numFmtId="0" fontId="32" fillId="8" borderId="6" xfId="3" applyFont="1" applyFill="1" applyBorder="1" applyAlignment="1">
      <alignment horizontal="center" vertical="center" wrapText="1"/>
    </xf>
    <xf numFmtId="165" fontId="19" fillId="22" borderId="33" xfId="3" applyNumberFormat="1" applyFont="1" applyFill="1" applyBorder="1" applyAlignment="1">
      <alignment horizontal="left" wrapText="1"/>
    </xf>
    <xf numFmtId="0" fontId="19" fillId="2" borderId="40" xfId="3" applyFont="1" applyFill="1" applyBorder="1" applyAlignment="1">
      <alignment horizontal="center" wrapText="1"/>
    </xf>
    <xf numFmtId="0" fontId="19" fillId="2" borderId="34" xfId="3" applyFont="1" applyFill="1" applyBorder="1" applyAlignment="1">
      <alignment horizontal="center" wrapText="1"/>
    </xf>
    <xf numFmtId="0" fontId="19" fillId="2" borderId="36" xfId="3" applyFont="1" applyFill="1" applyBorder="1" applyAlignment="1">
      <alignment horizontal="center" wrapText="1"/>
    </xf>
    <xf numFmtId="0" fontId="19" fillId="21" borderId="40" xfId="3" applyFont="1" applyFill="1" applyBorder="1" applyAlignment="1">
      <alignment horizontal="center" wrapText="1"/>
    </xf>
    <xf numFmtId="0" fontId="19" fillId="21" borderId="34" xfId="3" applyFont="1" applyFill="1" applyBorder="1" applyAlignment="1">
      <alignment horizontal="center" wrapText="1"/>
    </xf>
    <xf numFmtId="0" fontId="19" fillId="21" borderId="36" xfId="3" applyFont="1" applyFill="1" applyBorder="1" applyAlignment="1">
      <alignment horizontal="center" wrapText="1"/>
    </xf>
    <xf numFmtId="0" fontId="31" fillId="8" borderId="22" xfId="3" applyFont="1" applyFill="1" applyBorder="1" applyAlignment="1">
      <alignment horizontal="center" vertical="center" wrapText="1"/>
    </xf>
    <xf numFmtId="0" fontId="31" fillId="8" borderId="21" xfId="3" applyFont="1" applyFill="1" applyBorder="1" applyAlignment="1">
      <alignment horizontal="center" vertical="center" wrapText="1"/>
    </xf>
    <xf numFmtId="0" fontId="30" fillId="4" borderId="25" xfId="3" applyFont="1" applyFill="1" applyBorder="1" applyAlignment="1">
      <alignment horizontal="center" vertical="center" wrapText="1"/>
    </xf>
    <xf numFmtId="0" fontId="30" fillId="4" borderId="6" xfId="3" applyFont="1" applyFill="1" applyBorder="1" applyAlignment="1">
      <alignment horizontal="center" vertical="center" wrapText="1"/>
    </xf>
    <xf numFmtId="165" fontId="30" fillId="0" borderId="25" xfId="3" applyNumberFormat="1" applyFont="1" applyBorder="1" applyAlignment="1">
      <alignment horizontal="center" vertical="center" wrapText="1"/>
    </xf>
    <xf numFmtId="165" fontId="30" fillId="0" borderId="6" xfId="3" applyNumberFormat="1" applyFont="1" applyBorder="1" applyAlignment="1">
      <alignment horizontal="center" vertical="center" wrapText="1"/>
    </xf>
    <xf numFmtId="0" fontId="31" fillId="8" borderId="25" xfId="3" applyFont="1" applyFill="1" applyBorder="1" applyAlignment="1">
      <alignment horizontal="center" vertical="center" wrapText="1"/>
    </xf>
    <xf numFmtId="0" fontId="31" fillId="8" borderId="6" xfId="3" applyFont="1" applyFill="1" applyBorder="1" applyAlignment="1">
      <alignment horizontal="center" vertical="center" wrapText="1"/>
    </xf>
    <xf numFmtId="0" fontId="5" fillId="0" borderId="0" xfId="3" applyFont="1" applyBorder="1" applyAlignment="1">
      <alignment horizontal="left" wrapText="1"/>
    </xf>
    <xf numFmtId="0" fontId="74" fillId="0" borderId="33" xfId="0" applyFont="1" applyBorder="1" applyAlignment="1"/>
    <xf numFmtId="0" fontId="5" fillId="3" borderId="0" xfId="3" applyFont="1" applyFill="1" applyAlignment="1">
      <alignment horizontal="left" vertical="top" wrapText="1"/>
    </xf>
    <xf numFmtId="0" fontId="4" fillId="0" borderId="7" xfId="0" applyFont="1" applyBorder="1" applyAlignment="1">
      <alignment horizontal="left" vertical="center" wrapText="1"/>
    </xf>
    <xf numFmtId="0" fontId="0" fillId="0" borderId="7" xfId="0" applyBorder="1" applyAlignment="1">
      <alignment horizontal="left"/>
    </xf>
    <xf numFmtId="0" fontId="4" fillId="0" borderId="6" xfId="0" applyFont="1" applyBorder="1" applyAlignment="1">
      <alignment horizontal="left" vertical="top" wrapText="1"/>
    </xf>
    <xf numFmtId="0" fontId="5" fillId="0" borderId="7" xfId="0" applyNumberFormat="1" applyFont="1" applyBorder="1" applyAlignment="1">
      <alignment horizontal="left" vertical="top" wrapText="1"/>
    </xf>
    <xf numFmtId="0" fontId="5" fillId="8" borderId="0" xfId="3" applyFont="1" applyFill="1" applyAlignment="1">
      <alignment horizontal="left" vertical="top" wrapText="1"/>
    </xf>
    <xf numFmtId="0" fontId="5" fillId="0" borderId="0" xfId="3" applyFont="1" applyBorder="1" applyAlignment="1">
      <alignment horizontal="left" vertical="top" wrapText="1"/>
    </xf>
    <xf numFmtId="0" fontId="9" fillId="2" borderId="40" xfId="3" applyFont="1" applyFill="1" applyBorder="1" applyAlignment="1">
      <alignment horizontal="center" wrapText="1"/>
    </xf>
    <xf numFmtId="0" fontId="9" fillId="2" borderId="34" xfId="3" applyFont="1" applyFill="1" applyBorder="1" applyAlignment="1">
      <alignment horizontal="center" wrapText="1"/>
    </xf>
    <xf numFmtId="0" fontId="9" fillId="2" borderId="36" xfId="3" applyFont="1" applyFill="1" applyBorder="1" applyAlignment="1">
      <alignment horizontal="center" wrapText="1"/>
    </xf>
    <xf numFmtId="0" fontId="32" fillId="8" borderId="22" xfId="3" applyFont="1" applyFill="1" applyBorder="1" applyAlignment="1">
      <alignment horizontal="center" vertical="center" wrapText="1"/>
    </xf>
    <xf numFmtId="0" fontId="32" fillId="8" borderId="21" xfId="3" applyFont="1" applyFill="1" applyBorder="1" applyAlignment="1">
      <alignment horizontal="center" vertical="center" wrapText="1"/>
    </xf>
  </cellXfs>
  <cellStyles count="7">
    <cellStyle name="Comma" xfId="1" builtinId="3"/>
    <cellStyle name="Hyperlink" xfId="2" builtinId="8"/>
    <cellStyle name="Neutral" xfId="5" builtinId="28"/>
    <cellStyle name="Normal" xfId="0" builtinId="0"/>
    <cellStyle name="Normal 2" xfId="6"/>
    <cellStyle name="Normal 3" xfId="3"/>
    <cellStyle name="Percent"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57150</xdr:colOff>
      <xdr:row>2</xdr:row>
      <xdr:rowOff>339090</xdr:rowOff>
    </xdr:to>
    <xdr:pic>
      <xdr:nvPicPr>
        <xdr:cNvPr id="1066" name="Picture 1">
          <a:extLst>
            <a:ext uri="{FF2B5EF4-FFF2-40B4-BE49-F238E27FC236}">
              <a16:creationId xmlns:a16="http://schemas.microsoft.com/office/drawing/2014/main" id="{00000000-0008-0000-0000-00002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0"/>
          <a:ext cx="28670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60</xdr:col>
      <xdr:colOff>228600</xdr:colOff>
      <xdr:row>0</xdr:row>
      <xdr:rowOff>123825</xdr:rowOff>
    </xdr:from>
    <xdr:to>
      <xdr:col>60</xdr:col>
      <xdr:colOff>4961933</xdr:colOff>
      <xdr:row>2</xdr:row>
      <xdr:rowOff>352335</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0163175" y="123825"/>
          <a:ext cx="4733333" cy="7238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781050</xdr:colOff>
      <xdr:row>0</xdr:row>
      <xdr:rowOff>9525</xdr:rowOff>
    </xdr:from>
    <xdr:to>
      <xdr:col>8</xdr:col>
      <xdr:colOff>447674</xdr:colOff>
      <xdr:row>4</xdr:row>
      <xdr:rowOff>342900</xdr:rowOff>
    </xdr:to>
    <xdr:sp macro="" textlink="">
      <xdr:nvSpPr>
        <xdr:cNvPr id="2" name="Left Arrow 1">
          <a:extLst>
            <a:ext uri="{FF2B5EF4-FFF2-40B4-BE49-F238E27FC236}">
              <a16:creationId xmlns:a16="http://schemas.microsoft.com/office/drawing/2014/main" id="{00000000-0008-0000-0900-000002000000}"/>
            </a:ext>
          </a:extLst>
        </xdr:cNvPr>
        <xdr:cNvSpPr/>
      </xdr:nvSpPr>
      <xdr:spPr>
        <a:xfrm>
          <a:off x="4267200" y="9525"/>
          <a:ext cx="447674" cy="800100"/>
        </a:xfrm>
        <a:prstGeom prst="leftArrow">
          <a:avLst/>
        </a:prstGeom>
        <a:solidFill>
          <a:srgbClr val="92D050"/>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lang="en-IE" sz="1100"/>
            <a:t>Info?</a:t>
          </a:r>
        </a:p>
      </xdr:txBody>
    </xdr:sp>
    <xdr:clientData/>
  </xdr:twoCellAnchor>
  <xdr:twoCellAnchor>
    <xdr:from>
      <xdr:col>0</xdr:col>
      <xdr:colOff>66675</xdr:colOff>
      <xdr:row>26</xdr:row>
      <xdr:rowOff>104775</xdr:rowOff>
    </xdr:from>
    <xdr:to>
      <xdr:col>0</xdr:col>
      <xdr:colOff>962025</xdr:colOff>
      <xdr:row>30</xdr:row>
      <xdr:rowOff>66675</xdr:rowOff>
    </xdr:to>
    <xdr:sp macro="" textlink="">
      <xdr:nvSpPr>
        <xdr:cNvPr id="3" name="Right Arrow 2">
          <a:extLst>
            <a:ext uri="{FF2B5EF4-FFF2-40B4-BE49-F238E27FC236}">
              <a16:creationId xmlns:a16="http://schemas.microsoft.com/office/drawing/2014/main" id="{00000000-0008-0000-0900-000003000000}"/>
            </a:ext>
          </a:extLst>
        </xdr:cNvPr>
        <xdr:cNvSpPr/>
      </xdr:nvSpPr>
      <xdr:spPr>
        <a:xfrm>
          <a:off x="66675" y="4314825"/>
          <a:ext cx="466725" cy="609600"/>
        </a:xfrm>
        <a:prstGeom prst="rightArrow">
          <a:avLst/>
        </a:prstGeom>
        <a:solidFill>
          <a:srgbClr val="92D050"/>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lang="en-IE" sz="1100"/>
            <a:t>Info</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hyperlink" Target="https://merrionstreet.ie/en/News-Room/Releases/Minister_Donohoe_publishes_the_Public_Service_Pay_and_Pensions_Bill_2017.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hyperlink" Target="http://www.nuigalway.ie/fees/"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50"/>
  <sheetViews>
    <sheetView zoomScaleNormal="100" workbookViewId="0">
      <selection activeCell="A4" sqref="A4"/>
    </sheetView>
  </sheetViews>
  <sheetFormatPr defaultColWidth="8.85546875" defaultRowHeight="15" x14ac:dyDescent="0.25"/>
  <cols>
    <col min="1" max="1" width="43.42578125" style="3" customWidth="1"/>
    <col min="2" max="6" width="17.7109375" style="203" customWidth="1"/>
    <col min="7" max="7" width="20.42578125" style="234" customWidth="1"/>
    <col min="8" max="8" width="8.85546875" style="201"/>
    <col min="9" max="9" width="17.28515625" style="201" customWidth="1"/>
    <col min="10" max="26" width="8.85546875" style="96"/>
  </cols>
  <sheetData>
    <row r="1" spans="1:26" x14ac:dyDescent="0.25">
      <c r="A1" s="89"/>
      <c r="B1" s="199"/>
      <c r="C1" s="199"/>
      <c r="D1" s="199"/>
      <c r="E1" s="199"/>
      <c r="F1" s="199"/>
      <c r="G1" s="200"/>
    </row>
    <row r="2" spans="1:26" ht="26.25" x14ac:dyDescent="0.4">
      <c r="A2" s="97"/>
      <c r="B2" s="202" t="s">
        <v>8</v>
      </c>
      <c r="D2" s="204"/>
      <c r="E2" s="205"/>
      <c r="F2" s="205"/>
      <c r="G2" s="206"/>
    </row>
    <row r="3" spans="1:26" ht="27" customHeight="1" x14ac:dyDescent="0.35">
      <c r="A3" s="97"/>
      <c r="B3" s="207"/>
      <c r="C3" s="208"/>
      <c r="D3" s="209"/>
      <c r="F3" s="205"/>
      <c r="G3" s="206"/>
    </row>
    <row r="4" spans="1:26" ht="27" customHeight="1" x14ac:dyDescent="0.35">
      <c r="A4" s="235" t="s">
        <v>257</v>
      </c>
      <c r="B4" s="580"/>
      <c r="C4" s="580"/>
      <c r="D4" s="580"/>
      <c r="E4" s="580"/>
      <c r="F4" s="580"/>
      <c r="G4" s="580"/>
    </row>
    <row r="5" spans="1:26" s="198" customFormat="1" ht="27" customHeight="1" x14ac:dyDescent="0.4">
      <c r="A5" s="236" t="s">
        <v>258</v>
      </c>
      <c r="B5" s="581"/>
      <c r="C5" s="581"/>
      <c r="D5" s="581"/>
      <c r="E5" s="581"/>
      <c r="F5" s="581"/>
      <c r="G5" s="581"/>
      <c r="H5" s="201"/>
      <c r="I5" s="201"/>
      <c r="J5" s="96"/>
      <c r="K5" s="96"/>
      <c r="L5" s="96"/>
      <c r="M5" s="96"/>
      <c r="N5" s="96"/>
      <c r="O5" s="96"/>
      <c r="P5" s="96"/>
      <c r="Q5" s="96"/>
      <c r="R5" s="96"/>
      <c r="S5" s="96"/>
      <c r="T5" s="96"/>
      <c r="U5" s="96"/>
      <c r="V5" s="96"/>
      <c r="W5" s="96"/>
      <c r="X5" s="96"/>
      <c r="Y5" s="96"/>
      <c r="Z5" s="96"/>
    </row>
    <row r="6" spans="1:26" ht="27" customHeight="1" thickBot="1" x14ac:dyDescent="0.45">
      <c r="A6" s="237" t="s">
        <v>259</v>
      </c>
      <c r="B6" s="582"/>
      <c r="C6" s="582"/>
      <c r="D6" s="582"/>
      <c r="E6" s="582"/>
      <c r="F6" s="582"/>
      <c r="G6" s="582"/>
    </row>
    <row r="7" spans="1:26" ht="26.25" x14ac:dyDescent="0.4">
      <c r="A7" s="238" t="s">
        <v>175</v>
      </c>
      <c r="B7" s="239"/>
      <c r="C7" s="240"/>
      <c r="D7" s="239"/>
      <c r="E7" s="239"/>
      <c r="F7" s="239"/>
      <c r="G7" s="241"/>
    </row>
    <row r="8" spans="1:26" x14ac:dyDescent="0.25">
      <c r="A8" s="242" t="s">
        <v>74</v>
      </c>
      <c r="B8" s="210" t="s">
        <v>0</v>
      </c>
      <c r="C8" s="210" t="s">
        <v>1</v>
      </c>
      <c r="D8" s="210" t="s">
        <v>2</v>
      </c>
      <c r="E8" s="210" t="s">
        <v>3</v>
      </c>
      <c r="F8" s="210" t="s">
        <v>4</v>
      </c>
      <c r="G8" s="243" t="s">
        <v>5</v>
      </c>
      <c r="H8" s="211"/>
    </row>
    <row r="9" spans="1:26" x14ac:dyDescent="0.25">
      <c r="A9" s="244" t="str">
        <f>A21</f>
        <v>LABOUR(USE THE APPROPIATE SALARY SCALE E.G. NUIG, IUA, SFI) and CHOOSE THE ANNUAL COST APPLICABLE AS PER FUNDER</v>
      </c>
      <c r="B9" s="212">
        <f>B34</f>
        <v>0</v>
      </c>
      <c r="C9" s="212">
        <f>C34</f>
        <v>0</v>
      </c>
      <c r="D9" s="212">
        <f>D34</f>
        <v>0</v>
      </c>
      <c r="E9" s="212">
        <f>E34</f>
        <v>0</v>
      </c>
      <c r="F9" s="212">
        <f>F34</f>
        <v>0</v>
      </c>
      <c r="G9" s="243">
        <f t="shared" ref="G9:G14" si="0">SUM(B9:F9)</f>
        <v>0</v>
      </c>
    </row>
    <row r="10" spans="1:26" x14ac:dyDescent="0.25">
      <c r="A10" s="244" t="str">
        <f>A50</f>
        <v>MATERIALS AND CONSUMABLES (REFER TO THE FUNDER'S TERMS AND CONDITIONS)</v>
      </c>
      <c r="B10" s="212">
        <f>B55</f>
        <v>0</v>
      </c>
      <c r="C10" s="212">
        <f>C55</f>
        <v>0</v>
      </c>
      <c r="D10" s="212">
        <f>D55</f>
        <v>0</v>
      </c>
      <c r="E10" s="212">
        <f>E55</f>
        <v>0</v>
      </c>
      <c r="F10" s="212">
        <f>F55</f>
        <v>0</v>
      </c>
      <c r="G10" s="243">
        <f t="shared" si="0"/>
        <v>0</v>
      </c>
    </row>
    <row r="11" spans="1:26" x14ac:dyDescent="0.25">
      <c r="A11" s="244" t="str">
        <f>A58</f>
        <v>SERVICES AND SUBCONTRACTS (REFER TO THE FUNDER'S TERMS AND CONDITIONS)</v>
      </c>
      <c r="B11" s="212">
        <f>+B63</f>
        <v>0</v>
      </c>
      <c r="C11" s="212">
        <f>+C63</f>
        <v>0</v>
      </c>
      <c r="D11" s="212">
        <f>+D63</f>
        <v>0</v>
      </c>
      <c r="E11" s="212">
        <f>+E63</f>
        <v>0</v>
      </c>
      <c r="F11" s="212">
        <f>+F63</f>
        <v>0</v>
      </c>
      <c r="G11" s="243">
        <f t="shared" si="0"/>
        <v>0</v>
      </c>
    </row>
    <row r="12" spans="1:26" x14ac:dyDescent="0.25">
      <c r="A12" s="244" t="str">
        <f>A66</f>
        <v>OTHER (REFER TO THE FUNDER'S TERMS AND CONDITIONS)</v>
      </c>
      <c r="B12" s="212">
        <f>+B73</f>
        <v>0</v>
      </c>
      <c r="C12" s="212">
        <f>+C73</f>
        <v>0</v>
      </c>
      <c r="D12" s="212">
        <f>+D73</f>
        <v>0</v>
      </c>
      <c r="E12" s="212">
        <f>+E73</f>
        <v>0</v>
      </c>
      <c r="F12" s="212">
        <f>+F73</f>
        <v>0</v>
      </c>
      <c r="G12" s="243">
        <f t="shared" si="0"/>
        <v>0</v>
      </c>
    </row>
    <row r="13" spans="1:26" x14ac:dyDescent="0.25">
      <c r="A13" s="244" t="str">
        <f>A75</f>
        <v>TRAVEL (REFER TO THE FUNDER'S TERMS AND CONDITIONS)</v>
      </c>
      <c r="B13" s="212">
        <f>B81</f>
        <v>0</v>
      </c>
      <c r="C13" s="212">
        <f>C81</f>
        <v>0</v>
      </c>
      <c r="D13" s="212">
        <f>D81</f>
        <v>0</v>
      </c>
      <c r="E13" s="212">
        <f>E81</f>
        <v>0</v>
      </c>
      <c r="F13" s="212">
        <f>F81</f>
        <v>0</v>
      </c>
      <c r="G13" s="243">
        <f t="shared" si="0"/>
        <v>0</v>
      </c>
    </row>
    <row r="14" spans="1:26" x14ac:dyDescent="0.25">
      <c r="A14" s="244" t="str">
        <f>A37</f>
        <v>EQUIPMENT (REFER TO THE FUNDER'S TERMS AND CONDITIONS)</v>
      </c>
      <c r="B14" s="212">
        <f>B47</f>
        <v>0</v>
      </c>
      <c r="C14" s="212">
        <f>C47</f>
        <v>0</v>
      </c>
      <c r="D14" s="212">
        <f>D47</f>
        <v>0</v>
      </c>
      <c r="E14" s="212">
        <f>E47</f>
        <v>0</v>
      </c>
      <c r="F14" s="212">
        <f>F47</f>
        <v>0</v>
      </c>
      <c r="G14" s="243">
        <f t="shared" si="0"/>
        <v>0</v>
      </c>
    </row>
    <row r="15" spans="1:26" s="87" customFormat="1" x14ac:dyDescent="0.25">
      <c r="A15" s="242" t="s">
        <v>188</v>
      </c>
      <c r="B15" s="210">
        <f t="shared" ref="B15:G15" si="1">SUM(B9:B14)</f>
        <v>0</v>
      </c>
      <c r="C15" s="210">
        <f t="shared" si="1"/>
        <v>0</v>
      </c>
      <c r="D15" s="210">
        <f t="shared" si="1"/>
        <v>0</v>
      </c>
      <c r="E15" s="210">
        <f t="shared" si="1"/>
        <v>0</v>
      </c>
      <c r="F15" s="210">
        <f t="shared" si="1"/>
        <v>0</v>
      </c>
      <c r="G15" s="243">
        <f t="shared" si="1"/>
        <v>0</v>
      </c>
      <c r="H15" s="201"/>
      <c r="I15" s="201"/>
      <c r="J15" s="96"/>
      <c r="K15" s="96"/>
      <c r="L15" s="96"/>
      <c r="M15" s="96"/>
      <c r="N15" s="96"/>
      <c r="O15" s="96"/>
      <c r="P15" s="96"/>
      <c r="Q15" s="96"/>
      <c r="R15" s="96"/>
      <c r="S15" s="96"/>
      <c r="T15" s="96"/>
      <c r="U15" s="96"/>
      <c r="V15" s="96"/>
      <c r="W15" s="96"/>
      <c r="X15" s="96"/>
      <c r="Y15" s="96"/>
      <c r="Z15" s="96"/>
    </row>
    <row r="16" spans="1:26" x14ac:dyDescent="0.25">
      <c r="A16" s="245" t="s">
        <v>75</v>
      </c>
      <c r="B16" s="88">
        <v>0.25</v>
      </c>
      <c r="C16" s="88">
        <f>B16</f>
        <v>0.25</v>
      </c>
      <c r="D16" s="88">
        <f>B16</f>
        <v>0.25</v>
      </c>
      <c r="E16" s="88">
        <f>B16</f>
        <v>0.25</v>
      </c>
      <c r="F16" s="88">
        <f>B16</f>
        <v>0.25</v>
      </c>
      <c r="G16" s="246">
        <f>B16</f>
        <v>0.25</v>
      </c>
    </row>
    <row r="17" spans="1:9" customFormat="1" x14ac:dyDescent="0.25">
      <c r="A17" s="244" t="s">
        <v>76</v>
      </c>
      <c r="B17" s="213">
        <f>(B15-B11-B14)*B16</f>
        <v>0</v>
      </c>
      <c r="C17" s="213">
        <f t="shared" ref="C17:F17" si="2">(C15-C11-C14)*C16</f>
        <v>0</v>
      </c>
      <c r="D17" s="213">
        <f t="shared" si="2"/>
        <v>0</v>
      </c>
      <c r="E17" s="213">
        <f t="shared" si="2"/>
        <v>0</v>
      </c>
      <c r="F17" s="213">
        <f t="shared" si="2"/>
        <v>0</v>
      </c>
      <c r="G17" s="247">
        <f>SUM(B17:F17)</f>
        <v>0</v>
      </c>
      <c r="H17" s="201"/>
      <c r="I17" s="211"/>
    </row>
    <row r="18" spans="1:9" customFormat="1" ht="15.75" thickBot="1" x14ac:dyDescent="0.3">
      <c r="A18" s="248" t="s">
        <v>77</v>
      </c>
      <c r="B18" s="249">
        <f t="shared" ref="B18:F18" si="3">B17+B15</f>
        <v>0</v>
      </c>
      <c r="C18" s="249">
        <f t="shared" si="3"/>
        <v>0</v>
      </c>
      <c r="D18" s="249">
        <f t="shared" si="3"/>
        <v>0</v>
      </c>
      <c r="E18" s="249">
        <f t="shared" si="3"/>
        <v>0</v>
      </c>
      <c r="F18" s="249">
        <f t="shared" si="3"/>
        <v>0</v>
      </c>
      <c r="G18" s="250">
        <f>SUM(B18:F18)</f>
        <v>0</v>
      </c>
      <c r="H18" s="201"/>
      <c r="I18" s="201"/>
    </row>
    <row r="19" spans="1:9" customFormat="1" ht="15.75" thickBot="1" x14ac:dyDescent="0.3">
      <c r="A19" s="89"/>
      <c r="B19" s="205"/>
      <c r="C19" s="205"/>
      <c r="D19" s="205"/>
      <c r="E19" s="205"/>
      <c r="F19" s="205"/>
      <c r="G19" s="206"/>
      <c r="H19" s="201"/>
      <c r="I19" s="201"/>
    </row>
    <row r="20" spans="1:9" customFormat="1" ht="15.75" thickBot="1" x14ac:dyDescent="0.3">
      <c r="A20" s="98" t="s">
        <v>194</v>
      </c>
      <c r="B20" s="214"/>
      <c r="C20" s="203"/>
      <c r="D20" s="215" t="s">
        <v>195</v>
      </c>
      <c r="E20" s="216"/>
      <c r="F20" s="214"/>
      <c r="G20" s="206"/>
      <c r="H20" s="201"/>
      <c r="I20" s="201"/>
    </row>
    <row r="21" spans="1:9" customFormat="1" ht="15.75" x14ac:dyDescent="0.25">
      <c r="A21" s="71" t="s">
        <v>78</v>
      </c>
      <c r="B21" s="217"/>
      <c r="C21" s="217"/>
      <c r="D21" s="217"/>
      <c r="E21" s="217"/>
      <c r="F21" s="217"/>
      <c r="G21" s="218"/>
      <c r="H21" s="201"/>
      <c r="I21" s="201"/>
    </row>
    <row r="22" spans="1:9" customFormat="1" x14ac:dyDescent="0.25">
      <c r="A22" s="4" t="s">
        <v>71</v>
      </c>
      <c r="B22" s="210" t="s">
        <v>0</v>
      </c>
      <c r="C22" s="210" t="s">
        <v>1</v>
      </c>
      <c r="D22" s="210" t="s">
        <v>2</v>
      </c>
      <c r="E22" s="210" t="s">
        <v>3</v>
      </c>
      <c r="F22" s="210" t="s">
        <v>4</v>
      </c>
      <c r="G22" s="219" t="s">
        <v>5</v>
      </c>
      <c r="H22" s="211"/>
      <c r="I22" s="201"/>
    </row>
    <row r="23" spans="1:9" customFormat="1" x14ac:dyDescent="0.25">
      <c r="A23" s="85" t="s">
        <v>337</v>
      </c>
      <c r="B23" s="213"/>
      <c r="C23" s="213"/>
      <c r="D23" s="213"/>
      <c r="E23" s="213"/>
      <c r="F23" s="213"/>
      <c r="G23" s="220">
        <f t="shared" ref="G23:G33" si="4">SUM(B23:F23)</f>
        <v>0</v>
      </c>
      <c r="H23" s="201"/>
      <c r="I23" s="201"/>
    </row>
    <row r="24" spans="1:9" customFormat="1" x14ac:dyDescent="0.25">
      <c r="A24" s="6" t="str">
        <f>'SFI Scales'!C23</f>
        <v>New Post Doctoral</v>
      </c>
      <c r="B24" s="416">
        <f>'SFI Scales'!AI22</f>
        <v>50627.236000000004</v>
      </c>
      <c r="C24" s="221"/>
      <c r="D24" s="221"/>
      <c r="E24" s="221"/>
      <c r="F24" s="221"/>
      <c r="G24" s="220"/>
      <c r="H24" s="201"/>
      <c r="I24" s="201"/>
    </row>
    <row r="25" spans="1:9" customFormat="1" x14ac:dyDescent="0.25">
      <c r="A25" s="5"/>
      <c r="B25" s="222"/>
      <c r="C25" s="222"/>
      <c r="D25" s="222"/>
      <c r="E25" s="222"/>
      <c r="F25" s="222"/>
      <c r="G25" s="220">
        <f t="shared" si="4"/>
        <v>0</v>
      </c>
      <c r="H25" s="201"/>
      <c r="I25" s="201"/>
    </row>
    <row r="26" spans="1:9" customFormat="1" x14ac:dyDescent="0.25">
      <c r="A26" s="5"/>
      <c r="B26" s="222"/>
      <c r="C26" s="222"/>
      <c r="D26" s="222"/>
      <c r="E26" s="222"/>
      <c r="F26" s="222"/>
      <c r="G26" s="220">
        <f t="shared" si="4"/>
        <v>0</v>
      </c>
      <c r="H26" s="201"/>
      <c r="I26" s="201"/>
    </row>
    <row r="27" spans="1:9" customFormat="1" x14ac:dyDescent="0.25">
      <c r="A27" s="5"/>
      <c r="B27" s="222"/>
      <c r="C27" s="222"/>
      <c r="D27" s="222"/>
      <c r="E27" s="222"/>
      <c r="F27" s="222"/>
      <c r="G27" s="220">
        <f t="shared" si="4"/>
        <v>0</v>
      </c>
      <c r="H27" s="201"/>
      <c r="I27" s="201"/>
    </row>
    <row r="28" spans="1:9" customFormat="1" x14ac:dyDescent="0.25">
      <c r="A28" s="5"/>
      <c r="B28" s="213"/>
      <c r="C28" s="213"/>
      <c r="D28" s="213"/>
      <c r="E28" s="213"/>
      <c r="F28" s="213"/>
      <c r="G28" s="220">
        <f t="shared" si="4"/>
        <v>0</v>
      </c>
      <c r="H28" s="201"/>
      <c r="I28" s="201"/>
    </row>
    <row r="29" spans="1:9" customFormat="1" x14ac:dyDescent="0.25">
      <c r="A29" s="72" t="s">
        <v>73</v>
      </c>
      <c r="B29" s="210" t="s">
        <v>0</v>
      </c>
      <c r="C29" s="210" t="s">
        <v>1</v>
      </c>
      <c r="D29" s="210" t="s">
        <v>2</v>
      </c>
      <c r="E29" s="210" t="s">
        <v>3</v>
      </c>
      <c r="F29" s="210" t="s">
        <v>4</v>
      </c>
      <c r="G29" s="219" t="s">
        <v>5</v>
      </c>
      <c r="H29" s="201"/>
      <c r="I29" s="201"/>
    </row>
    <row r="30" spans="1:9" customFormat="1" x14ac:dyDescent="0.25">
      <c r="A30" s="6"/>
      <c r="B30" s="213"/>
      <c r="C30" s="213"/>
      <c r="D30" s="213"/>
      <c r="E30" s="213"/>
      <c r="F30" s="213"/>
      <c r="G30" s="220">
        <f t="shared" si="4"/>
        <v>0</v>
      </c>
      <c r="H30" s="201"/>
      <c r="I30" s="201"/>
    </row>
    <row r="31" spans="1:9" customFormat="1" x14ac:dyDescent="0.25">
      <c r="A31" s="7"/>
      <c r="B31" s="213"/>
      <c r="C31" s="213"/>
      <c r="D31" s="213"/>
      <c r="E31" s="213"/>
      <c r="F31" s="213"/>
      <c r="G31" s="220">
        <f t="shared" si="4"/>
        <v>0</v>
      </c>
      <c r="H31" s="201"/>
      <c r="I31" s="201"/>
    </row>
    <row r="32" spans="1:9" customFormat="1" x14ac:dyDescent="0.25">
      <c r="A32" s="7"/>
      <c r="B32" s="213"/>
      <c r="C32" s="213"/>
      <c r="D32" s="213"/>
      <c r="E32" s="213"/>
      <c r="F32" s="213"/>
      <c r="G32" s="220">
        <f t="shared" si="4"/>
        <v>0</v>
      </c>
      <c r="H32" s="201"/>
      <c r="I32" s="201"/>
    </row>
    <row r="33" spans="1:9" customFormat="1" x14ac:dyDescent="0.25">
      <c r="A33" s="7"/>
      <c r="B33" s="213"/>
      <c r="C33" s="213"/>
      <c r="D33" s="213"/>
      <c r="E33" s="213"/>
      <c r="F33" s="213"/>
      <c r="G33" s="220">
        <f t="shared" si="4"/>
        <v>0</v>
      </c>
      <c r="H33" s="201"/>
      <c r="I33" s="211"/>
    </row>
    <row r="34" spans="1:9" customFormat="1" x14ac:dyDescent="0.25">
      <c r="A34" s="2" t="s">
        <v>5</v>
      </c>
      <c r="B34" s="210">
        <f>SUM(B25:B33)</f>
        <v>0</v>
      </c>
      <c r="C34" s="210">
        <f t="shared" ref="C34:G34" si="5">SUM(C25:C33)</f>
        <v>0</v>
      </c>
      <c r="D34" s="210">
        <f t="shared" si="5"/>
        <v>0</v>
      </c>
      <c r="E34" s="210">
        <f t="shared" si="5"/>
        <v>0</v>
      </c>
      <c r="F34" s="210">
        <f t="shared" si="5"/>
        <v>0</v>
      </c>
      <c r="G34" s="210">
        <f t="shared" si="5"/>
        <v>0</v>
      </c>
      <c r="H34" s="201"/>
      <c r="I34" s="201"/>
    </row>
    <row r="35" spans="1:9" customFormat="1" x14ac:dyDescent="0.25">
      <c r="A35" s="89"/>
      <c r="B35" s="205"/>
      <c r="C35" s="205"/>
      <c r="D35" s="205"/>
      <c r="E35" s="205"/>
      <c r="F35" s="205"/>
      <c r="G35" s="206"/>
      <c r="H35" s="201"/>
      <c r="I35" s="201"/>
    </row>
    <row r="36" spans="1:9" customFormat="1" x14ac:dyDescent="0.25">
      <c r="A36" s="89"/>
      <c r="B36" s="205"/>
      <c r="C36" s="205"/>
      <c r="D36" s="205"/>
      <c r="E36" s="205"/>
      <c r="F36" s="205"/>
      <c r="G36" s="206"/>
      <c r="H36" s="201"/>
      <c r="I36" s="201"/>
    </row>
    <row r="37" spans="1:9" customFormat="1" ht="15.75" x14ac:dyDescent="0.25">
      <c r="A37" s="75" t="s">
        <v>79</v>
      </c>
      <c r="B37" s="217"/>
      <c r="C37" s="217"/>
      <c r="D37" s="205"/>
      <c r="E37" s="205"/>
      <c r="F37" s="205"/>
      <c r="G37" s="206"/>
      <c r="H37" s="201"/>
      <c r="I37" s="201"/>
    </row>
    <row r="38" spans="1:9" customFormat="1" x14ac:dyDescent="0.25">
      <c r="A38" s="2" t="s">
        <v>6</v>
      </c>
      <c r="B38" s="210" t="s">
        <v>0</v>
      </c>
      <c r="C38" s="210" t="s">
        <v>1</v>
      </c>
      <c r="D38" s="210" t="s">
        <v>2</v>
      </c>
      <c r="E38" s="210" t="s">
        <v>3</v>
      </c>
      <c r="F38" s="210" t="s">
        <v>4</v>
      </c>
      <c r="G38" s="219" t="s">
        <v>5</v>
      </c>
      <c r="H38" s="211"/>
      <c r="I38" s="201"/>
    </row>
    <row r="39" spans="1:9" customFormat="1" x14ac:dyDescent="0.25">
      <c r="A39" s="8"/>
      <c r="B39" s="213"/>
      <c r="C39" s="213"/>
      <c r="D39" s="213"/>
      <c r="E39" s="213"/>
      <c r="F39" s="213"/>
      <c r="G39" s="220">
        <f t="shared" ref="G39:G46" si="6">SUM(B39:F39)</f>
        <v>0</v>
      </c>
      <c r="H39" s="201"/>
      <c r="I39" s="201"/>
    </row>
    <row r="40" spans="1:9" customFormat="1" x14ac:dyDescent="0.25">
      <c r="A40" s="9"/>
      <c r="B40" s="213"/>
      <c r="C40" s="213"/>
      <c r="D40" s="213"/>
      <c r="E40" s="213"/>
      <c r="F40" s="213"/>
      <c r="G40" s="220">
        <f t="shared" si="6"/>
        <v>0</v>
      </c>
      <c r="H40" s="201"/>
      <c r="I40" s="201"/>
    </row>
    <row r="41" spans="1:9" customFormat="1" x14ac:dyDescent="0.25">
      <c r="A41" s="10"/>
      <c r="B41" s="213"/>
      <c r="C41" s="213"/>
      <c r="D41" s="213"/>
      <c r="E41" s="213"/>
      <c r="F41" s="213"/>
      <c r="G41" s="220">
        <f t="shared" si="6"/>
        <v>0</v>
      </c>
      <c r="H41" s="201"/>
      <c r="I41" s="201"/>
    </row>
    <row r="42" spans="1:9" customFormat="1" x14ac:dyDescent="0.25">
      <c r="A42" s="10"/>
      <c r="B42" s="213"/>
      <c r="C42" s="213"/>
      <c r="D42" s="213"/>
      <c r="E42" s="213"/>
      <c r="F42" s="213"/>
      <c r="G42" s="220">
        <f t="shared" si="6"/>
        <v>0</v>
      </c>
      <c r="H42" s="201"/>
      <c r="I42" s="201"/>
    </row>
    <row r="43" spans="1:9" customFormat="1" x14ac:dyDescent="0.25">
      <c r="A43" s="11"/>
      <c r="B43" s="213"/>
      <c r="C43" s="213"/>
      <c r="D43" s="213"/>
      <c r="E43" s="213"/>
      <c r="F43" s="213"/>
      <c r="G43" s="220">
        <f t="shared" si="6"/>
        <v>0</v>
      </c>
      <c r="H43" s="201"/>
      <c r="I43" s="201"/>
    </row>
    <row r="44" spans="1:9" customFormat="1" x14ac:dyDescent="0.25">
      <c r="A44" s="11"/>
      <c r="B44" s="213"/>
      <c r="C44" s="213"/>
      <c r="D44" s="213"/>
      <c r="E44" s="213"/>
      <c r="F44" s="213"/>
      <c r="G44" s="220">
        <f t="shared" si="6"/>
        <v>0</v>
      </c>
      <c r="H44" s="201"/>
      <c r="I44" s="201"/>
    </row>
    <row r="45" spans="1:9" customFormat="1" x14ac:dyDescent="0.25">
      <c r="A45" s="11"/>
      <c r="B45" s="213"/>
      <c r="C45" s="213"/>
      <c r="D45" s="213"/>
      <c r="E45" s="213"/>
      <c r="F45" s="213"/>
      <c r="G45" s="220">
        <f t="shared" si="6"/>
        <v>0</v>
      </c>
      <c r="H45" s="201"/>
      <c r="I45" s="201"/>
    </row>
    <row r="46" spans="1:9" customFormat="1" x14ac:dyDescent="0.25">
      <c r="A46" s="11"/>
      <c r="B46" s="213"/>
      <c r="C46" s="213"/>
      <c r="D46" s="213"/>
      <c r="E46" s="213"/>
      <c r="F46" s="213"/>
      <c r="G46" s="220">
        <f t="shared" si="6"/>
        <v>0</v>
      </c>
      <c r="H46" s="201"/>
      <c r="I46" s="211"/>
    </row>
    <row r="47" spans="1:9" customFormat="1" x14ac:dyDescent="0.25">
      <c r="A47" s="2" t="s">
        <v>5</v>
      </c>
      <c r="B47" s="210">
        <f>SUM(B39:B46)</f>
        <v>0</v>
      </c>
      <c r="C47" s="210">
        <f>SUM(C39:C46)</f>
        <v>0</v>
      </c>
      <c r="D47" s="210">
        <f>SUM(D39:D46)</f>
        <v>0</v>
      </c>
      <c r="E47" s="210">
        <f>SUM(E39:E46)</f>
        <v>0</v>
      </c>
      <c r="F47" s="210">
        <f>SUM(F39:F46)</f>
        <v>0</v>
      </c>
      <c r="G47" s="219">
        <f>SUM(B47:F47)</f>
        <v>0</v>
      </c>
      <c r="H47" s="201"/>
      <c r="I47" s="201"/>
    </row>
    <row r="48" spans="1:9" customFormat="1" x14ac:dyDescent="0.25">
      <c r="A48" s="90"/>
      <c r="B48" s="205"/>
      <c r="C48" s="205"/>
      <c r="D48" s="205"/>
      <c r="E48" s="205"/>
      <c r="F48" s="205"/>
      <c r="G48" s="206"/>
      <c r="H48" s="201"/>
      <c r="I48" s="201"/>
    </row>
    <row r="49" spans="1:9" customFormat="1" x14ac:dyDescent="0.25">
      <c r="A49" s="90"/>
      <c r="B49" s="205"/>
      <c r="C49" s="205"/>
      <c r="D49" s="205"/>
      <c r="E49" s="205"/>
      <c r="F49" s="205"/>
      <c r="G49" s="206"/>
      <c r="H49" s="201"/>
      <c r="I49" s="201"/>
    </row>
    <row r="50" spans="1:9" customFormat="1" ht="15.75" x14ac:dyDescent="0.25">
      <c r="A50" s="75" t="s">
        <v>176</v>
      </c>
      <c r="B50" s="217"/>
      <c r="C50" s="217"/>
      <c r="D50" s="217"/>
      <c r="E50" s="217"/>
      <c r="F50" s="205"/>
      <c r="G50" s="206"/>
      <c r="H50" s="201"/>
      <c r="I50" s="201"/>
    </row>
    <row r="51" spans="1:9" customFormat="1" x14ac:dyDescent="0.25">
      <c r="A51" s="2" t="s">
        <v>7</v>
      </c>
      <c r="B51" s="210" t="s">
        <v>0</v>
      </c>
      <c r="C51" s="210" t="s">
        <v>1</v>
      </c>
      <c r="D51" s="210" t="s">
        <v>2</v>
      </c>
      <c r="E51" s="210" t="s">
        <v>3</v>
      </c>
      <c r="F51" s="210" t="s">
        <v>4</v>
      </c>
      <c r="G51" s="219" t="s">
        <v>5</v>
      </c>
      <c r="H51" s="211"/>
      <c r="I51" s="201"/>
    </row>
    <row r="52" spans="1:9" customFormat="1" x14ac:dyDescent="0.25">
      <c r="A52" s="86"/>
      <c r="B52" s="223"/>
      <c r="C52" s="224"/>
      <c r="D52" s="224"/>
      <c r="E52" s="224"/>
      <c r="F52" s="224"/>
      <c r="G52" s="220">
        <f t="shared" ref="G52:G54" si="7">SUM(B52:F52)</f>
        <v>0</v>
      </c>
      <c r="H52" s="201"/>
      <c r="I52" s="201"/>
    </row>
    <row r="53" spans="1:9" customFormat="1" x14ac:dyDescent="0.25">
      <c r="A53" s="86"/>
      <c r="B53" s="223"/>
      <c r="C53" s="224"/>
      <c r="D53" s="224"/>
      <c r="E53" s="224"/>
      <c r="F53" s="224"/>
      <c r="G53" s="220">
        <f t="shared" si="7"/>
        <v>0</v>
      </c>
      <c r="H53" s="201"/>
      <c r="I53" s="201"/>
    </row>
    <row r="54" spans="1:9" customFormat="1" x14ac:dyDescent="0.25">
      <c r="A54" s="10"/>
      <c r="B54" s="225"/>
      <c r="C54" s="225"/>
      <c r="D54" s="225"/>
      <c r="E54" s="225"/>
      <c r="F54" s="225"/>
      <c r="G54" s="220">
        <f t="shared" si="7"/>
        <v>0</v>
      </c>
      <c r="H54" s="201"/>
      <c r="I54" s="211"/>
    </row>
    <row r="55" spans="1:9" customFormat="1" x14ac:dyDescent="0.25">
      <c r="A55" s="2" t="s">
        <v>5</v>
      </c>
      <c r="B55" s="210">
        <f>SUM(B52:B54)</f>
        <v>0</v>
      </c>
      <c r="C55" s="210">
        <f>SUM(C52:C54)</f>
        <v>0</v>
      </c>
      <c r="D55" s="210">
        <f>SUM(D52:D54)</f>
        <v>0</v>
      </c>
      <c r="E55" s="210">
        <f>SUM(E52:E54)</f>
        <v>0</v>
      </c>
      <c r="F55" s="210">
        <f>SUM(F52:F54)</f>
        <v>0</v>
      </c>
      <c r="G55" s="219">
        <f>SUM(B55:F55)</f>
        <v>0</v>
      </c>
      <c r="H55" s="201"/>
      <c r="I55" s="201"/>
    </row>
    <row r="56" spans="1:9" customFormat="1" x14ac:dyDescent="0.25">
      <c r="A56" s="91"/>
      <c r="B56" s="205"/>
      <c r="C56" s="205"/>
      <c r="D56" s="205"/>
      <c r="E56" s="205"/>
      <c r="F56" s="205"/>
      <c r="G56" s="206"/>
      <c r="H56" s="201"/>
      <c r="I56" s="201"/>
    </row>
    <row r="57" spans="1:9" customFormat="1" x14ac:dyDescent="0.25">
      <c r="A57" s="90"/>
      <c r="B57" s="205"/>
      <c r="C57" s="205"/>
      <c r="D57" s="205"/>
      <c r="E57" s="205"/>
      <c r="F57" s="205"/>
      <c r="G57" s="206"/>
      <c r="H57" s="201"/>
      <c r="I57" s="201"/>
    </row>
    <row r="58" spans="1:9" customFormat="1" ht="15.75" x14ac:dyDescent="0.25">
      <c r="A58" s="75" t="s">
        <v>177</v>
      </c>
      <c r="B58" s="217"/>
      <c r="C58" s="217"/>
      <c r="D58" s="217"/>
      <c r="E58" s="217"/>
      <c r="F58" s="205"/>
      <c r="G58" s="206"/>
      <c r="H58" s="201"/>
      <c r="I58" s="201"/>
    </row>
    <row r="59" spans="1:9" customFormat="1" x14ac:dyDescent="0.25">
      <c r="A59" s="2" t="s">
        <v>7</v>
      </c>
      <c r="B59" s="210" t="s">
        <v>0</v>
      </c>
      <c r="C59" s="210" t="s">
        <v>1</v>
      </c>
      <c r="D59" s="210" t="s">
        <v>2</v>
      </c>
      <c r="E59" s="210" t="s">
        <v>3</v>
      </c>
      <c r="F59" s="210" t="s">
        <v>4</v>
      </c>
      <c r="G59" s="219" t="s">
        <v>5</v>
      </c>
      <c r="H59" s="211"/>
      <c r="I59" s="201"/>
    </row>
    <row r="60" spans="1:9" customFormat="1" x14ac:dyDescent="0.25">
      <c r="A60" s="8"/>
      <c r="B60" s="225"/>
      <c r="C60" s="225"/>
      <c r="D60" s="225"/>
      <c r="E60" s="225"/>
      <c r="F60" s="225"/>
      <c r="G60" s="220">
        <f t="shared" ref="G60:G62" si="8">SUM(B60:F60)</f>
        <v>0</v>
      </c>
      <c r="H60" s="201"/>
      <c r="I60" s="201"/>
    </row>
    <row r="61" spans="1:9" customFormat="1" x14ac:dyDescent="0.25">
      <c r="A61" s="9"/>
      <c r="B61" s="225"/>
      <c r="C61" s="224"/>
      <c r="D61" s="224"/>
      <c r="E61" s="224"/>
      <c r="F61" s="224"/>
      <c r="G61" s="220">
        <f t="shared" si="8"/>
        <v>0</v>
      </c>
      <c r="H61" s="201"/>
      <c r="I61" s="201"/>
    </row>
    <row r="62" spans="1:9" customFormat="1" x14ac:dyDescent="0.25">
      <c r="A62" s="9"/>
      <c r="B62" s="225"/>
      <c r="C62" s="225"/>
      <c r="D62" s="225"/>
      <c r="E62" s="225"/>
      <c r="F62" s="225"/>
      <c r="G62" s="220">
        <f t="shared" si="8"/>
        <v>0</v>
      </c>
      <c r="H62" s="201"/>
      <c r="I62" s="211"/>
    </row>
    <row r="63" spans="1:9" customFormat="1" x14ac:dyDescent="0.25">
      <c r="A63" s="2" t="s">
        <v>5</v>
      </c>
      <c r="B63" s="226">
        <f>SUM(B60:B62)</f>
        <v>0</v>
      </c>
      <c r="C63" s="210">
        <f>SUM(C60:C62)</f>
        <v>0</v>
      </c>
      <c r="D63" s="210">
        <f>SUM(D60:D62)</f>
        <v>0</v>
      </c>
      <c r="E63" s="210">
        <f>SUM(E60:E62)</f>
        <v>0</v>
      </c>
      <c r="F63" s="210">
        <f>SUM(F60:F62)</f>
        <v>0</v>
      </c>
      <c r="G63" s="219">
        <f>SUM(B63:F63)</f>
        <v>0</v>
      </c>
      <c r="H63" s="201"/>
      <c r="I63" s="201"/>
    </row>
    <row r="64" spans="1:9" customFormat="1" x14ac:dyDescent="0.25">
      <c r="A64" s="90"/>
      <c r="B64" s="205"/>
      <c r="C64" s="205"/>
      <c r="D64" s="205"/>
      <c r="E64" s="205"/>
      <c r="F64" s="205"/>
      <c r="G64" s="206"/>
      <c r="H64" s="201"/>
      <c r="I64" s="201"/>
    </row>
    <row r="65" spans="1:9" customFormat="1" x14ac:dyDescent="0.25">
      <c r="A65" s="90"/>
      <c r="B65" s="205"/>
      <c r="C65" s="205"/>
      <c r="D65" s="205"/>
      <c r="E65" s="205"/>
      <c r="F65" s="205"/>
      <c r="G65" s="206"/>
      <c r="H65" s="201"/>
      <c r="I65" s="201"/>
    </row>
    <row r="66" spans="1:9" customFormat="1" ht="15.75" x14ac:dyDescent="0.25">
      <c r="A66" s="75" t="s">
        <v>178</v>
      </c>
      <c r="B66" s="217"/>
      <c r="C66" s="217"/>
      <c r="D66" s="205"/>
      <c r="E66" s="205"/>
      <c r="F66" s="205"/>
      <c r="G66" s="206"/>
      <c r="H66" s="201"/>
      <c r="I66" s="201"/>
    </row>
    <row r="67" spans="1:9" customFormat="1" x14ac:dyDescent="0.25">
      <c r="A67" s="2" t="s">
        <v>7</v>
      </c>
      <c r="B67" s="210" t="s">
        <v>0</v>
      </c>
      <c r="C67" s="210" t="s">
        <v>1</v>
      </c>
      <c r="D67" s="210" t="s">
        <v>2</v>
      </c>
      <c r="E67" s="210" t="s">
        <v>3</v>
      </c>
      <c r="F67" s="210" t="s">
        <v>4</v>
      </c>
      <c r="G67" s="219" t="s">
        <v>5</v>
      </c>
      <c r="H67" s="211"/>
      <c r="I67" s="201"/>
    </row>
    <row r="68" spans="1:9" customFormat="1" x14ac:dyDescent="0.25">
      <c r="A68" s="8"/>
      <c r="B68" s="225"/>
      <c r="C68" s="224"/>
      <c r="D68" s="224"/>
      <c r="E68" s="224"/>
      <c r="F68" s="224"/>
      <c r="G68" s="220">
        <f t="shared" ref="G68:G72" si="9">SUM(B68:F68)</f>
        <v>0</v>
      </c>
      <c r="H68" s="201"/>
      <c r="I68" s="201"/>
    </row>
    <row r="69" spans="1:9" customFormat="1" x14ac:dyDescent="0.25">
      <c r="A69" s="8"/>
      <c r="B69" s="225"/>
      <c r="C69" s="225"/>
      <c r="D69" s="225"/>
      <c r="E69" s="225"/>
      <c r="F69" s="225"/>
      <c r="G69" s="220">
        <f t="shared" si="9"/>
        <v>0</v>
      </c>
      <c r="H69" s="201"/>
      <c r="I69" s="201"/>
    </row>
    <row r="70" spans="1:9" customFormat="1" x14ac:dyDescent="0.25">
      <c r="A70" s="8"/>
      <c r="B70" s="225"/>
      <c r="C70" s="225"/>
      <c r="D70" s="225"/>
      <c r="E70" s="225"/>
      <c r="F70" s="225"/>
      <c r="G70" s="220">
        <f t="shared" si="9"/>
        <v>0</v>
      </c>
      <c r="H70" s="201"/>
      <c r="I70" s="201"/>
    </row>
    <row r="71" spans="1:9" customFormat="1" x14ac:dyDescent="0.25">
      <c r="A71" s="8"/>
      <c r="B71" s="225"/>
      <c r="C71" s="225"/>
      <c r="D71" s="225"/>
      <c r="E71" s="225"/>
      <c r="F71" s="225"/>
      <c r="G71" s="220">
        <f t="shared" si="9"/>
        <v>0</v>
      </c>
      <c r="H71" s="201"/>
      <c r="I71" s="211"/>
    </row>
    <row r="72" spans="1:9" customFormat="1" x14ac:dyDescent="0.25">
      <c r="A72" s="8"/>
      <c r="B72" s="227"/>
      <c r="C72" s="227"/>
      <c r="D72" s="227"/>
      <c r="E72" s="227"/>
      <c r="F72" s="227"/>
      <c r="G72" s="220">
        <f t="shared" si="9"/>
        <v>0</v>
      </c>
      <c r="H72" s="201"/>
      <c r="I72" s="201"/>
    </row>
    <row r="73" spans="1:9" customFormat="1" x14ac:dyDescent="0.25">
      <c r="A73" s="2" t="s">
        <v>5</v>
      </c>
      <c r="B73" s="226">
        <f>SUM(B68:B72)</f>
        <v>0</v>
      </c>
      <c r="C73" s="210">
        <f>SUM(C68:C72)</f>
        <v>0</v>
      </c>
      <c r="D73" s="210">
        <f>SUM(D68:D72)</f>
        <v>0</v>
      </c>
      <c r="E73" s="210">
        <f>SUM(E68:E72)</f>
        <v>0</v>
      </c>
      <c r="F73" s="210">
        <f>SUM(F68:F72)</f>
        <v>0</v>
      </c>
      <c r="G73" s="219">
        <f>SUM(B73:F73)</f>
        <v>0</v>
      </c>
      <c r="H73" s="201"/>
      <c r="I73" s="201"/>
    </row>
    <row r="74" spans="1:9" customFormat="1" x14ac:dyDescent="0.25">
      <c r="A74" s="90"/>
      <c r="B74" s="205"/>
      <c r="C74" s="205"/>
      <c r="D74" s="205"/>
      <c r="E74" s="205"/>
      <c r="F74" s="205"/>
      <c r="G74" s="206"/>
      <c r="H74" s="201"/>
      <c r="I74" s="201"/>
    </row>
    <row r="75" spans="1:9" customFormat="1" ht="15.75" x14ac:dyDescent="0.25">
      <c r="A75" s="75" t="s">
        <v>179</v>
      </c>
      <c r="B75" s="217"/>
      <c r="C75" s="217"/>
      <c r="D75" s="205"/>
      <c r="E75" s="205"/>
      <c r="F75" s="205"/>
      <c r="G75" s="206"/>
      <c r="H75" s="201"/>
      <c r="I75" s="201"/>
    </row>
    <row r="76" spans="1:9" customFormat="1" x14ac:dyDescent="0.25">
      <c r="A76" s="2" t="s">
        <v>7</v>
      </c>
      <c r="B76" s="210" t="s">
        <v>0</v>
      </c>
      <c r="C76" s="210" t="s">
        <v>1</v>
      </c>
      <c r="D76" s="210" t="s">
        <v>2</v>
      </c>
      <c r="E76" s="210" t="s">
        <v>3</v>
      </c>
      <c r="F76" s="210" t="s">
        <v>4</v>
      </c>
      <c r="G76" s="219" t="s">
        <v>5</v>
      </c>
      <c r="H76" s="211"/>
      <c r="I76" s="201"/>
    </row>
    <row r="77" spans="1:9" customFormat="1" x14ac:dyDescent="0.25">
      <c r="A77" s="12"/>
      <c r="B77" s="224"/>
      <c r="C77" s="225"/>
      <c r="D77" s="225"/>
      <c r="E77" s="225"/>
      <c r="F77" s="225"/>
      <c r="G77" s="220">
        <f t="shared" ref="G77:G80" si="10">SUM(B77:F77)</f>
        <v>0</v>
      </c>
      <c r="H77" s="201"/>
      <c r="I77" s="201"/>
    </row>
    <row r="78" spans="1:9" customFormat="1" x14ac:dyDescent="0.25">
      <c r="A78" s="12"/>
      <c r="B78" s="224"/>
      <c r="C78" s="225"/>
      <c r="D78" s="225"/>
      <c r="E78" s="225"/>
      <c r="F78" s="225"/>
      <c r="G78" s="220">
        <f t="shared" si="10"/>
        <v>0</v>
      </c>
      <c r="H78" s="201"/>
      <c r="I78" s="201"/>
    </row>
    <row r="79" spans="1:9" customFormat="1" x14ac:dyDescent="0.25">
      <c r="A79" s="12"/>
      <c r="B79" s="224"/>
      <c r="C79" s="224"/>
      <c r="D79" s="224"/>
      <c r="E79" s="224"/>
      <c r="F79" s="224"/>
      <c r="G79" s="220">
        <f t="shared" si="10"/>
        <v>0</v>
      </c>
      <c r="H79" s="201"/>
      <c r="I79" s="201"/>
    </row>
    <row r="80" spans="1:9" customFormat="1" x14ac:dyDescent="0.25">
      <c r="A80" s="13"/>
      <c r="B80" s="213"/>
      <c r="C80" s="213"/>
      <c r="D80" s="213"/>
      <c r="E80" s="213"/>
      <c r="F80" s="213"/>
      <c r="G80" s="220">
        <f t="shared" si="10"/>
        <v>0</v>
      </c>
      <c r="H80" s="201"/>
      <c r="I80" s="201"/>
    </row>
    <row r="81" spans="1:9" customFormat="1" x14ac:dyDescent="0.25">
      <c r="A81" s="2" t="s">
        <v>5</v>
      </c>
      <c r="B81" s="210">
        <f>SUM(B77:B80)</f>
        <v>0</v>
      </c>
      <c r="C81" s="210">
        <f>SUM(C77:C80)</f>
        <v>0</v>
      </c>
      <c r="D81" s="210">
        <f>SUM(D77:D80)</f>
        <v>0</v>
      </c>
      <c r="E81" s="210">
        <f>SUM(E77:E80)</f>
        <v>0</v>
      </c>
      <c r="F81" s="210">
        <f>SUM(F77:F80)</f>
        <v>0</v>
      </c>
      <c r="G81" s="219">
        <f>SUM(B81:F81)</f>
        <v>0</v>
      </c>
      <c r="H81" s="201"/>
      <c r="I81" s="201"/>
    </row>
    <row r="82" spans="1:9" customFormat="1" x14ac:dyDescent="0.25">
      <c r="A82" s="89"/>
      <c r="B82" s="199"/>
      <c r="C82" s="199"/>
      <c r="D82" s="199"/>
      <c r="E82" s="199"/>
      <c r="F82" s="199"/>
      <c r="G82" s="200"/>
      <c r="H82" s="201"/>
      <c r="I82" s="201"/>
    </row>
    <row r="83" spans="1:9" customFormat="1" ht="15.75" thickBot="1" x14ac:dyDescent="0.3">
      <c r="A83" s="92" t="s">
        <v>80</v>
      </c>
      <c r="B83" s="228" t="s">
        <v>81</v>
      </c>
      <c r="C83" s="229"/>
      <c r="D83" s="230" t="s">
        <v>82</v>
      </c>
      <c r="E83" s="229"/>
      <c r="F83" s="230"/>
      <c r="G83" s="231"/>
      <c r="H83" s="232"/>
      <c r="I83" s="201"/>
    </row>
    <row r="84" spans="1:9" customFormat="1" ht="30" x14ac:dyDescent="0.25">
      <c r="A84" s="93" t="s">
        <v>83</v>
      </c>
      <c r="B84" s="199"/>
      <c r="C84" s="199"/>
      <c r="D84" s="199"/>
      <c r="E84" s="199"/>
      <c r="F84" s="199"/>
      <c r="G84" s="200"/>
      <c r="H84" s="201"/>
      <c r="I84" s="201"/>
    </row>
    <row r="85" spans="1:9" customFormat="1" x14ac:dyDescent="0.25">
      <c r="A85" s="89"/>
      <c r="B85" s="199"/>
      <c r="C85" s="199"/>
      <c r="D85" s="199"/>
      <c r="E85" s="199"/>
      <c r="F85" s="199"/>
      <c r="G85" s="200"/>
      <c r="H85" s="201"/>
      <c r="I85" s="201"/>
    </row>
    <row r="86" spans="1:9" customFormat="1" ht="15.75" thickBot="1" x14ac:dyDescent="0.3">
      <c r="A86" s="94" t="s">
        <v>84</v>
      </c>
      <c r="B86" s="228" t="s">
        <v>81</v>
      </c>
      <c r="C86" s="229"/>
      <c r="D86" s="230" t="s">
        <v>82</v>
      </c>
      <c r="E86" s="229"/>
      <c r="F86" s="199"/>
      <c r="G86" s="200"/>
      <c r="H86" s="201"/>
      <c r="I86" s="201"/>
    </row>
    <row r="87" spans="1:9" customFormat="1" x14ac:dyDescent="0.25">
      <c r="A87" s="89"/>
      <c r="B87" s="199"/>
      <c r="C87" s="199"/>
      <c r="D87" s="199"/>
      <c r="E87" s="199"/>
      <c r="F87" s="199"/>
      <c r="G87" s="200"/>
      <c r="H87" s="201"/>
      <c r="I87" s="201"/>
    </row>
    <row r="88" spans="1:9" s="96" customFormat="1" x14ac:dyDescent="0.25">
      <c r="A88" s="95"/>
      <c r="B88" s="233"/>
      <c r="C88" s="233"/>
      <c r="D88" s="233"/>
      <c r="E88" s="233"/>
      <c r="F88" s="233"/>
      <c r="G88" s="211"/>
      <c r="H88" s="201"/>
      <c r="I88" s="201"/>
    </row>
    <row r="89" spans="1:9" s="96" customFormat="1" x14ac:dyDescent="0.25">
      <c r="A89" s="95"/>
      <c r="B89" s="233"/>
      <c r="C89" s="233"/>
      <c r="D89" s="233"/>
      <c r="E89" s="233"/>
      <c r="F89" s="233"/>
      <c r="G89" s="211"/>
      <c r="H89" s="201"/>
      <c r="I89" s="201"/>
    </row>
    <row r="90" spans="1:9" s="96" customFormat="1" x14ac:dyDescent="0.25">
      <c r="A90" s="95"/>
      <c r="B90" s="233"/>
      <c r="C90" s="233"/>
      <c r="D90" s="233"/>
      <c r="E90" s="233"/>
      <c r="F90" s="233"/>
      <c r="G90" s="211"/>
      <c r="H90" s="201"/>
      <c r="I90" s="201"/>
    </row>
    <row r="91" spans="1:9" s="96" customFormat="1" x14ac:dyDescent="0.25">
      <c r="A91" s="95"/>
      <c r="B91" s="233"/>
      <c r="C91" s="233"/>
      <c r="D91" s="233"/>
      <c r="E91" s="233"/>
      <c r="F91" s="233"/>
      <c r="G91" s="211"/>
      <c r="H91" s="201"/>
      <c r="I91" s="201"/>
    </row>
    <row r="92" spans="1:9" s="96" customFormat="1" x14ac:dyDescent="0.25">
      <c r="A92" s="95"/>
      <c r="B92" s="233"/>
      <c r="C92" s="233"/>
      <c r="D92" s="233"/>
      <c r="E92" s="233"/>
      <c r="F92" s="233"/>
      <c r="G92" s="211"/>
      <c r="H92" s="201"/>
      <c r="I92" s="201"/>
    </row>
    <row r="93" spans="1:9" s="96" customFormat="1" x14ac:dyDescent="0.25">
      <c r="A93" s="95"/>
      <c r="B93" s="233"/>
      <c r="C93" s="233"/>
      <c r="D93" s="233"/>
      <c r="E93" s="233"/>
      <c r="F93" s="233"/>
      <c r="G93" s="211"/>
      <c r="H93" s="201"/>
      <c r="I93" s="201"/>
    </row>
    <row r="94" spans="1:9" s="96" customFormat="1" x14ac:dyDescent="0.25">
      <c r="A94" s="95"/>
      <c r="B94" s="233"/>
      <c r="C94" s="233"/>
      <c r="D94" s="233"/>
      <c r="E94" s="233"/>
      <c r="F94" s="233"/>
      <c r="G94" s="211"/>
      <c r="H94" s="201"/>
      <c r="I94" s="201"/>
    </row>
    <row r="95" spans="1:9" s="96" customFormat="1" x14ac:dyDescent="0.25">
      <c r="A95" s="95"/>
      <c r="B95" s="233"/>
      <c r="C95" s="233"/>
      <c r="D95" s="233"/>
      <c r="E95" s="233"/>
      <c r="F95" s="233"/>
      <c r="G95" s="211"/>
      <c r="H95" s="201"/>
      <c r="I95" s="201"/>
    </row>
    <row r="96" spans="1:9" s="96" customFormat="1" x14ac:dyDescent="0.25">
      <c r="A96" s="95"/>
      <c r="B96" s="233"/>
      <c r="C96" s="233"/>
      <c r="D96" s="233"/>
      <c r="E96" s="233"/>
      <c r="F96" s="233"/>
      <c r="G96" s="211"/>
      <c r="H96" s="201"/>
      <c r="I96" s="201"/>
    </row>
    <row r="97" spans="1:9" s="96" customFormat="1" x14ac:dyDescent="0.25">
      <c r="A97" s="95"/>
      <c r="B97" s="233"/>
      <c r="C97" s="233"/>
      <c r="D97" s="233"/>
      <c r="E97" s="233"/>
      <c r="F97" s="233"/>
      <c r="G97" s="211"/>
      <c r="H97" s="201"/>
      <c r="I97" s="201"/>
    </row>
    <row r="98" spans="1:9" s="96" customFormat="1" x14ac:dyDescent="0.25">
      <c r="A98" s="95"/>
      <c r="B98" s="233"/>
      <c r="C98" s="233"/>
      <c r="D98" s="233"/>
      <c r="E98" s="233"/>
      <c r="F98" s="233"/>
      <c r="G98" s="211"/>
      <c r="H98" s="201"/>
      <c r="I98" s="201"/>
    </row>
    <row r="99" spans="1:9" s="96" customFormat="1" x14ac:dyDescent="0.25">
      <c r="A99" s="95"/>
      <c r="B99" s="233"/>
      <c r="C99" s="233"/>
      <c r="D99" s="233"/>
      <c r="E99" s="233"/>
      <c r="F99" s="233"/>
      <c r="G99" s="211"/>
      <c r="H99" s="201"/>
      <c r="I99" s="201"/>
    </row>
    <row r="100" spans="1:9" s="96" customFormat="1" x14ac:dyDescent="0.25">
      <c r="A100" s="95"/>
      <c r="B100" s="233"/>
      <c r="C100" s="233"/>
      <c r="D100" s="233"/>
      <c r="E100" s="233"/>
      <c r="F100" s="233"/>
      <c r="G100" s="211"/>
      <c r="H100" s="201"/>
      <c r="I100" s="201"/>
    </row>
    <row r="101" spans="1:9" s="96" customFormat="1" x14ac:dyDescent="0.25">
      <c r="A101" s="95"/>
      <c r="B101" s="233"/>
      <c r="C101" s="233"/>
      <c r="D101" s="233"/>
      <c r="E101" s="233"/>
      <c r="F101" s="233"/>
      <c r="G101" s="211"/>
      <c r="H101" s="201"/>
      <c r="I101" s="201"/>
    </row>
    <row r="102" spans="1:9" s="96" customFormat="1" x14ac:dyDescent="0.25">
      <c r="A102" s="95"/>
      <c r="B102" s="233"/>
      <c r="C102" s="233"/>
      <c r="D102" s="233"/>
      <c r="E102" s="233"/>
      <c r="F102" s="233"/>
      <c r="G102" s="211"/>
      <c r="H102" s="201"/>
      <c r="I102" s="201"/>
    </row>
    <row r="103" spans="1:9" s="96" customFormat="1" x14ac:dyDescent="0.25">
      <c r="A103" s="95"/>
      <c r="B103" s="233"/>
      <c r="C103" s="233"/>
      <c r="D103" s="233"/>
      <c r="E103" s="233"/>
      <c r="F103" s="233"/>
      <c r="G103" s="211"/>
      <c r="H103" s="201"/>
      <c r="I103" s="201"/>
    </row>
    <row r="104" spans="1:9" s="96" customFormat="1" x14ac:dyDescent="0.25">
      <c r="A104" s="95"/>
      <c r="B104" s="233"/>
      <c r="C104" s="233"/>
      <c r="D104" s="233"/>
      <c r="E104" s="233"/>
      <c r="F104" s="233"/>
      <c r="G104" s="211"/>
      <c r="H104" s="201"/>
      <c r="I104" s="201"/>
    </row>
    <row r="105" spans="1:9" s="96" customFormat="1" x14ac:dyDescent="0.25">
      <c r="A105" s="95"/>
      <c r="B105" s="233"/>
      <c r="C105" s="233"/>
      <c r="D105" s="233"/>
      <c r="E105" s="233"/>
      <c r="F105" s="233"/>
      <c r="G105" s="211"/>
      <c r="H105" s="201"/>
      <c r="I105" s="201"/>
    </row>
    <row r="106" spans="1:9" s="96" customFormat="1" x14ac:dyDescent="0.25">
      <c r="A106" s="95"/>
      <c r="B106" s="233"/>
      <c r="C106" s="233"/>
      <c r="D106" s="233"/>
      <c r="E106" s="233"/>
      <c r="F106" s="233"/>
      <c r="G106" s="211"/>
      <c r="H106" s="201"/>
      <c r="I106" s="201"/>
    </row>
    <row r="107" spans="1:9" s="96" customFormat="1" x14ac:dyDescent="0.25">
      <c r="A107" s="95"/>
      <c r="B107" s="233"/>
      <c r="C107" s="233"/>
      <c r="D107" s="233"/>
      <c r="E107" s="233"/>
      <c r="F107" s="233"/>
      <c r="G107" s="211"/>
      <c r="H107" s="201"/>
      <c r="I107" s="201"/>
    </row>
    <row r="108" spans="1:9" s="96" customFormat="1" x14ac:dyDescent="0.25">
      <c r="A108" s="95"/>
      <c r="B108" s="233"/>
      <c r="C108" s="233"/>
      <c r="D108" s="233"/>
      <c r="E108" s="233"/>
      <c r="F108" s="233"/>
      <c r="G108" s="211"/>
      <c r="H108" s="201"/>
      <c r="I108" s="201"/>
    </row>
    <row r="109" spans="1:9" s="96" customFormat="1" x14ac:dyDescent="0.25">
      <c r="A109" s="95"/>
      <c r="B109" s="233"/>
      <c r="C109" s="233"/>
      <c r="D109" s="233"/>
      <c r="E109" s="233"/>
      <c r="F109" s="233"/>
      <c r="G109" s="211"/>
      <c r="H109" s="201"/>
      <c r="I109" s="201"/>
    </row>
    <row r="110" spans="1:9" s="96" customFormat="1" x14ac:dyDescent="0.25">
      <c r="A110" s="95"/>
      <c r="B110" s="233"/>
      <c r="C110" s="233"/>
      <c r="D110" s="233"/>
      <c r="E110" s="233"/>
      <c r="F110" s="233"/>
      <c r="G110" s="211"/>
      <c r="H110" s="201"/>
      <c r="I110" s="201"/>
    </row>
    <row r="111" spans="1:9" s="96" customFormat="1" x14ac:dyDescent="0.25">
      <c r="A111" s="95"/>
      <c r="B111" s="233"/>
      <c r="C111" s="233"/>
      <c r="D111" s="233"/>
      <c r="E111" s="233"/>
      <c r="F111" s="233"/>
      <c r="G111" s="211"/>
      <c r="H111" s="201"/>
      <c r="I111" s="201"/>
    </row>
    <row r="112" spans="1:9" s="96" customFormat="1" x14ac:dyDescent="0.25">
      <c r="A112" s="95"/>
      <c r="B112" s="233"/>
      <c r="C112" s="233"/>
      <c r="D112" s="233"/>
      <c r="E112" s="233"/>
      <c r="F112" s="233"/>
      <c r="G112" s="211"/>
      <c r="H112" s="201"/>
      <c r="I112" s="201"/>
    </row>
    <row r="113" spans="1:9" s="96" customFormat="1" x14ac:dyDescent="0.25">
      <c r="A113" s="95"/>
      <c r="B113" s="233"/>
      <c r="C113" s="233"/>
      <c r="D113" s="233"/>
      <c r="E113" s="233"/>
      <c r="F113" s="233"/>
      <c r="G113" s="211"/>
      <c r="H113" s="201"/>
      <c r="I113" s="201"/>
    </row>
    <row r="114" spans="1:9" s="96" customFormat="1" x14ac:dyDescent="0.25">
      <c r="A114" s="95"/>
      <c r="B114" s="233"/>
      <c r="C114" s="233"/>
      <c r="D114" s="233"/>
      <c r="E114" s="233"/>
      <c r="F114" s="233"/>
      <c r="G114" s="211"/>
      <c r="H114" s="201"/>
      <c r="I114" s="201"/>
    </row>
    <row r="115" spans="1:9" s="96" customFormat="1" x14ac:dyDescent="0.25">
      <c r="A115" s="95"/>
      <c r="B115" s="233"/>
      <c r="C115" s="233"/>
      <c r="D115" s="233"/>
      <c r="E115" s="233"/>
      <c r="F115" s="233"/>
      <c r="G115" s="211"/>
      <c r="H115" s="201"/>
      <c r="I115" s="201"/>
    </row>
    <row r="116" spans="1:9" s="96" customFormat="1" x14ac:dyDescent="0.25">
      <c r="A116" s="95"/>
      <c r="B116" s="233"/>
      <c r="C116" s="233"/>
      <c r="D116" s="233"/>
      <c r="E116" s="233"/>
      <c r="F116" s="233"/>
      <c r="G116" s="211"/>
      <c r="H116" s="201"/>
      <c r="I116" s="201"/>
    </row>
    <row r="117" spans="1:9" s="96" customFormat="1" x14ac:dyDescent="0.25">
      <c r="A117" s="95"/>
      <c r="B117" s="233"/>
      <c r="C117" s="233"/>
      <c r="D117" s="233"/>
      <c r="E117" s="233"/>
      <c r="F117" s="233"/>
      <c r="G117" s="211"/>
      <c r="H117" s="201"/>
      <c r="I117" s="201"/>
    </row>
    <row r="118" spans="1:9" s="96" customFormat="1" x14ac:dyDescent="0.25">
      <c r="A118" s="95"/>
      <c r="B118" s="233"/>
      <c r="C118" s="233"/>
      <c r="D118" s="233"/>
      <c r="E118" s="233"/>
      <c r="F118" s="233"/>
      <c r="G118" s="211"/>
      <c r="H118" s="201"/>
      <c r="I118" s="201"/>
    </row>
    <row r="119" spans="1:9" s="96" customFormat="1" x14ac:dyDescent="0.25">
      <c r="A119" s="95"/>
      <c r="B119" s="233"/>
      <c r="C119" s="233"/>
      <c r="D119" s="233"/>
      <c r="E119" s="233"/>
      <c r="F119" s="233"/>
      <c r="G119" s="211"/>
      <c r="H119" s="201"/>
      <c r="I119" s="201"/>
    </row>
    <row r="120" spans="1:9" s="96" customFormat="1" x14ac:dyDescent="0.25">
      <c r="A120" s="95"/>
      <c r="B120" s="233"/>
      <c r="C120" s="233"/>
      <c r="D120" s="233"/>
      <c r="E120" s="233"/>
      <c r="F120" s="233"/>
      <c r="G120" s="211"/>
      <c r="H120" s="201"/>
      <c r="I120" s="201"/>
    </row>
    <row r="121" spans="1:9" s="96" customFormat="1" x14ac:dyDescent="0.25">
      <c r="A121" s="95"/>
      <c r="B121" s="233"/>
      <c r="C121" s="233"/>
      <c r="D121" s="233"/>
      <c r="E121" s="233"/>
      <c r="F121" s="233"/>
      <c r="G121" s="211"/>
      <c r="H121" s="201"/>
      <c r="I121" s="201"/>
    </row>
    <row r="122" spans="1:9" s="96" customFormat="1" x14ac:dyDescent="0.25">
      <c r="A122" s="95"/>
      <c r="B122" s="233"/>
      <c r="C122" s="233"/>
      <c r="D122" s="233"/>
      <c r="E122" s="233"/>
      <c r="F122" s="233"/>
      <c r="G122" s="211"/>
      <c r="H122" s="201"/>
      <c r="I122" s="201"/>
    </row>
    <row r="123" spans="1:9" s="96" customFormat="1" x14ac:dyDescent="0.25">
      <c r="A123" s="95"/>
      <c r="B123" s="233"/>
      <c r="C123" s="233"/>
      <c r="D123" s="233"/>
      <c r="E123" s="233"/>
      <c r="F123" s="233"/>
      <c r="G123" s="211"/>
      <c r="H123" s="201"/>
      <c r="I123" s="201"/>
    </row>
    <row r="124" spans="1:9" s="96" customFormat="1" x14ac:dyDescent="0.25">
      <c r="A124" s="95"/>
      <c r="B124" s="233"/>
      <c r="C124" s="233"/>
      <c r="D124" s="233"/>
      <c r="E124" s="233"/>
      <c r="F124" s="233"/>
      <c r="G124" s="211"/>
      <c r="H124" s="201"/>
      <c r="I124" s="201"/>
    </row>
    <row r="125" spans="1:9" s="96" customFormat="1" x14ac:dyDescent="0.25">
      <c r="A125" s="95"/>
      <c r="B125" s="233"/>
      <c r="C125" s="233"/>
      <c r="D125" s="233"/>
      <c r="E125" s="233"/>
      <c r="F125" s="233"/>
      <c r="G125" s="211"/>
      <c r="H125" s="201"/>
      <c r="I125" s="201"/>
    </row>
    <row r="126" spans="1:9" s="96" customFormat="1" x14ac:dyDescent="0.25">
      <c r="A126" s="95"/>
      <c r="B126" s="233"/>
      <c r="C126" s="233"/>
      <c r="D126" s="233"/>
      <c r="E126" s="233"/>
      <c r="F126" s="233"/>
      <c r="G126" s="211"/>
      <c r="H126" s="201"/>
      <c r="I126" s="201"/>
    </row>
    <row r="127" spans="1:9" s="96" customFormat="1" x14ac:dyDescent="0.25">
      <c r="A127" s="95"/>
      <c r="B127" s="233"/>
      <c r="C127" s="233"/>
      <c r="D127" s="233"/>
      <c r="E127" s="233"/>
      <c r="F127" s="233"/>
      <c r="G127" s="211"/>
      <c r="H127" s="201"/>
      <c r="I127" s="201"/>
    </row>
    <row r="128" spans="1:9" s="96" customFormat="1" x14ac:dyDescent="0.25">
      <c r="A128" s="95"/>
      <c r="B128" s="233"/>
      <c r="C128" s="233"/>
      <c r="D128" s="233"/>
      <c r="E128" s="233"/>
      <c r="F128" s="233"/>
      <c r="G128" s="211"/>
      <c r="H128" s="201"/>
      <c r="I128" s="201"/>
    </row>
    <row r="129" spans="1:9" s="96" customFormat="1" x14ac:dyDescent="0.25">
      <c r="A129" s="95"/>
      <c r="B129" s="233"/>
      <c r="C129" s="233"/>
      <c r="D129" s="233"/>
      <c r="E129" s="233"/>
      <c r="F129" s="233"/>
      <c r="G129" s="211"/>
      <c r="H129" s="201"/>
      <c r="I129" s="201"/>
    </row>
    <row r="130" spans="1:9" s="96" customFormat="1" x14ac:dyDescent="0.25">
      <c r="A130" s="95"/>
      <c r="B130" s="233"/>
      <c r="C130" s="233"/>
      <c r="D130" s="233"/>
      <c r="E130" s="233"/>
      <c r="F130" s="233"/>
      <c r="G130" s="211"/>
      <c r="H130" s="201"/>
      <c r="I130" s="201"/>
    </row>
    <row r="131" spans="1:9" s="96" customFormat="1" x14ac:dyDescent="0.25">
      <c r="A131" s="95"/>
      <c r="B131" s="233"/>
      <c r="C131" s="233"/>
      <c r="D131" s="233"/>
      <c r="E131" s="233"/>
      <c r="F131" s="233"/>
      <c r="G131" s="211"/>
      <c r="H131" s="201"/>
      <c r="I131" s="201"/>
    </row>
    <row r="132" spans="1:9" s="96" customFormat="1" x14ac:dyDescent="0.25">
      <c r="A132" s="95"/>
      <c r="B132" s="233"/>
      <c r="C132" s="233"/>
      <c r="D132" s="233"/>
      <c r="E132" s="233"/>
      <c r="F132" s="233"/>
      <c r="G132" s="211"/>
      <c r="H132" s="201"/>
      <c r="I132" s="201"/>
    </row>
    <row r="133" spans="1:9" s="96" customFormat="1" x14ac:dyDescent="0.25">
      <c r="A133" s="95"/>
      <c r="B133" s="233"/>
      <c r="C133" s="233"/>
      <c r="D133" s="233"/>
      <c r="E133" s="233"/>
      <c r="F133" s="233"/>
      <c r="G133" s="211"/>
      <c r="H133" s="201"/>
      <c r="I133" s="201"/>
    </row>
    <row r="134" spans="1:9" s="96" customFormat="1" x14ac:dyDescent="0.25">
      <c r="A134" s="95"/>
      <c r="B134" s="233"/>
      <c r="C134" s="233"/>
      <c r="D134" s="233"/>
      <c r="E134" s="233"/>
      <c r="F134" s="233"/>
      <c r="G134" s="211"/>
      <c r="H134" s="201"/>
      <c r="I134" s="201"/>
    </row>
    <row r="135" spans="1:9" s="96" customFormat="1" x14ac:dyDescent="0.25">
      <c r="A135" s="95"/>
      <c r="B135" s="233"/>
      <c r="C135" s="233"/>
      <c r="D135" s="233"/>
      <c r="E135" s="233"/>
      <c r="F135" s="233"/>
      <c r="G135" s="211"/>
      <c r="H135" s="201"/>
      <c r="I135" s="201"/>
    </row>
    <row r="136" spans="1:9" s="96" customFormat="1" x14ac:dyDescent="0.25">
      <c r="A136" s="95"/>
      <c r="B136" s="233"/>
      <c r="C136" s="233"/>
      <c r="D136" s="233"/>
      <c r="E136" s="233"/>
      <c r="F136" s="233"/>
      <c r="G136" s="211"/>
      <c r="H136" s="201"/>
      <c r="I136" s="201"/>
    </row>
    <row r="137" spans="1:9" s="96" customFormat="1" x14ac:dyDescent="0.25">
      <c r="A137" s="95"/>
      <c r="B137" s="233"/>
      <c r="C137" s="233"/>
      <c r="D137" s="233"/>
      <c r="E137" s="233"/>
      <c r="F137" s="233"/>
      <c r="G137" s="211"/>
      <c r="H137" s="201"/>
      <c r="I137" s="201"/>
    </row>
    <row r="138" spans="1:9" s="96" customFormat="1" x14ac:dyDescent="0.25">
      <c r="A138" s="95"/>
      <c r="B138" s="233"/>
      <c r="C138" s="233"/>
      <c r="D138" s="233"/>
      <c r="E138" s="233"/>
      <c r="F138" s="233"/>
      <c r="G138" s="211"/>
      <c r="H138" s="201"/>
      <c r="I138" s="201"/>
    </row>
    <row r="139" spans="1:9" s="96" customFormat="1" x14ac:dyDescent="0.25">
      <c r="A139" s="95"/>
      <c r="B139" s="233"/>
      <c r="C139" s="233"/>
      <c r="D139" s="233"/>
      <c r="E139" s="233"/>
      <c r="F139" s="233"/>
      <c r="G139" s="211"/>
      <c r="H139" s="201"/>
      <c r="I139" s="201"/>
    </row>
    <row r="140" spans="1:9" s="96" customFormat="1" x14ac:dyDescent="0.25">
      <c r="A140" s="95"/>
      <c r="B140" s="233"/>
      <c r="C140" s="233"/>
      <c r="D140" s="233"/>
      <c r="E140" s="233"/>
      <c r="F140" s="233"/>
      <c r="G140" s="211"/>
      <c r="H140" s="201"/>
      <c r="I140" s="201"/>
    </row>
    <row r="141" spans="1:9" s="96" customFormat="1" x14ac:dyDescent="0.25">
      <c r="A141" s="95"/>
      <c r="B141" s="233"/>
      <c r="C141" s="233"/>
      <c r="D141" s="233"/>
      <c r="E141" s="233"/>
      <c r="F141" s="233"/>
      <c r="G141" s="211"/>
      <c r="H141" s="201"/>
      <c r="I141" s="201"/>
    </row>
    <row r="142" spans="1:9" s="96" customFormat="1" x14ac:dyDescent="0.25">
      <c r="A142" s="95"/>
      <c r="B142" s="233"/>
      <c r="C142" s="233"/>
      <c r="D142" s="233"/>
      <c r="E142" s="233"/>
      <c r="F142" s="233"/>
      <c r="G142" s="211"/>
      <c r="H142" s="201"/>
      <c r="I142" s="201"/>
    </row>
    <row r="143" spans="1:9" s="96" customFormat="1" x14ac:dyDescent="0.25">
      <c r="A143" s="95"/>
      <c r="B143" s="233"/>
      <c r="C143" s="233"/>
      <c r="D143" s="233"/>
      <c r="E143" s="233"/>
      <c r="F143" s="233"/>
      <c r="G143" s="211"/>
      <c r="H143" s="201"/>
      <c r="I143" s="201"/>
    </row>
    <row r="144" spans="1:9" s="96" customFormat="1" x14ac:dyDescent="0.25">
      <c r="A144" s="95"/>
      <c r="B144" s="233"/>
      <c r="C144" s="233"/>
      <c r="D144" s="233"/>
      <c r="E144" s="233"/>
      <c r="F144" s="233"/>
      <c r="G144" s="211"/>
      <c r="H144" s="201"/>
      <c r="I144" s="201"/>
    </row>
    <row r="145" spans="1:9" s="96" customFormat="1" x14ac:dyDescent="0.25">
      <c r="A145" s="95"/>
      <c r="B145" s="233"/>
      <c r="C145" s="233"/>
      <c r="D145" s="233"/>
      <c r="E145" s="233"/>
      <c r="F145" s="233"/>
      <c r="G145" s="211"/>
      <c r="H145" s="201"/>
      <c r="I145" s="201"/>
    </row>
    <row r="146" spans="1:9" s="96" customFormat="1" x14ac:dyDescent="0.25">
      <c r="A146" s="95"/>
      <c r="B146" s="233"/>
      <c r="C146" s="233"/>
      <c r="D146" s="233"/>
      <c r="E146" s="233"/>
      <c r="F146" s="233"/>
      <c r="G146" s="211"/>
      <c r="H146" s="201"/>
      <c r="I146" s="201"/>
    </row>
    <row r="147" spans="1:9" s="96" customFormat="1" x14ac:dyDescent="0.25">
      <c r="A147" s="95"/>
      <c r="B147" s="233"/>
      <c r="C147" s="233"/>
      <c r="D147" s="233"/>
      <c r="E147" s="233"/>
      <c r="F147" s="233"/>
      <c r="G147" s="211"/>
      <c r="H147" s="201"/>
      <c r="I147" s="201"/>
    </row>
    <row r="148" spans="1:9" s="96" customFormat="1" x14ac:dyDescent="0.25">
      <c r="A148" s="95"/>
      <c r="B148" s="233"/>
      <c r="C148" s="233"/>
      <c r="D148" s="233"/>
      <c r="E148" s="233"/>
      <c r="F148" s="233"/>
      <c r="G148" s="211"/>
      <c r="H148" s="201"/>
      <c r="I148" s="201"/>
    </row>
    <row r="149" spans="1:9" s="96" customFormat="1" x14ac:dyDescent="0.25">
      <c r="A149" s="95"/>
      <c r="B149" s="233"/>
      <c r="C149" s="233"/>
      <c r="D149" s="233"/>
      <c r="E149" s="233"/>
      <c r="F149" s="233"/>
      <c r="G149" s="211"/>
      <c r="H149" s="201"/>
      <c r="I149" s="201"/>
    </row>
    <row r="150" spans="1:9" s="96" customFormat="1" x14ac:dyDescent="0.25">
      <c r="A150" s="95"/>
      <c r="B150" s="233"/>
      <c r="C150" s="233"/>
      <c r="D150" s="233"/>
      <c r="E150" s="233"/>
      <c r="F150" s="233"/>
      <c r="G150" s="211"/>
      <c r="H150" s="201"/>
      <c r="I150" s="201"/>
    </row>
  </sheetData>
  <sheetProtection insertRows="0"/>
  <mergeCells count="3">
    <mergeCell ref="B4:G4"/>
    <mergeCell ref="B5:G5"/>
    <mergeCell ref="B6:G6"/>
  </mergeCells>
  <phoneticPr fontId="35" type="noConversion"/>
  <pageMargins left="0.70866141732283472" right="0.70866141732283472" top="0.74803149606299213" bottom="0.74803149606299213" header="0.31496062992125984" footer="0.31496062992125984"/>
  <pageSetup paperSize="9" scale="2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9"/>
  <sheetViews>
    <sheetView tabSelected="1" workbookViewId="0"/>
  </sheetViews>
  <sheetFormatPr defaultRowHeight="12.75" x14ac:dyDescent="0.25"/>
  <cols>
    <col min="1" max="1" width="15.42578125" style="360" customWidth="1"/>
    <col min="2" max="2" width="75.28515625" style="360" customWidth="1"/>
    <col min="3" max="3" width="10.7109375" style="362" bestFit="1" customWidth="1"/>
    <col min="4" max="4" width="2.7109375" style="360" customWidth="1"/>
    <col min="5" max="6" width="9.140625" style="363"/>
    <col min="7" max="7" width="1.28515625" style="360" customWidth="1"/>
    <col min="8" max="8" width="18.7109375" style="362" customWidth="1"/>
    <col min="9" max="9" width="7.140625" style="362" customWidth="1"/>
    <col min="10" max="10" width="24.140625" style="362" customWidth="1"/>
    <col min="11" max="37" width="9.140625" style="361"/>
    <col min="38" max="16384" width="9.140625" style="360"/>
  </cols>
  <sheetData>
    <row r="1" spans="1:10" s="361" customFormat="1" ht="13.5" thickBot="1" x14ac:dyDescent="0.3">
      <c r="A1" s="410" t="s">
        <v>334</v>
      </c>
      <c r="C1" s="364"/>
      <c r="E1" s="365"/>
      <c r="F1" s="365"/>
      <c r="H1" s="364"/>
      <c r="I1" s="364"/>
      <c r="J1" s="364"/>
    </row>
    <row r="2" spans="1:10" s="361" customFormat="1" x14ac:dyDescent="0.25">
      <c r="A2" s="414" t="s">
        <v>333</v>
      </c>
      <c r="B2" s="414" t="s">
        <v>332</v>
      </c>
      <c r="C2" s="376"/>
      <c r="D2" s="377"/>
      <c r="E2" s="406" t="s">
        <v>333</v>
      </c>
      <c r="F2" s="406" t="s">
        <v>332</v>
      </c>
      <c r="G2" s="377"/>
      <c r="H2" s="376"/>
      <c r="I2" s="376"/>
      <c r="J2" s="375"/>
    </row>
    <row r="3" spans="1:10" s="361" customFormat="1" x14ac:dyDescent="0.25">
      <c r="A3" s="410">
        <v>1720</v>
      </c>
      <c r="B3" s="410">
        <v>215</v>
      </c>
      <c r="C3" s="364"/>
      <c r="E3" s="409">
        <v>1720</v>
      </c>
      <c r="F3" s="409">
        <v>215</v>
      </c>
      <c r="H3" s="364"/>
      <c r="I3" s="364"/>
      <c r="J3" s="372"/>
    </row>
    <row r="4" spans="1:10" s="361" customFormat="1" x14ac:dyDescent="0.25">
      <c r="A4" s="374"/>
      <c r="C4" s="364"/>
      <c r="E4" s="365"/>
      <c r="F4" s="365"/>
      <c r="H4" s="364"/>
      <c r="I4" s="364"/>
      <c r="J4" s="372"/>
    </row>
    <row r="5" spans="1:10" s="361" customFormat="1" ht="38.25" x14ac:dyDescent="0.25">
      <c r="A5" s="374"/>
      <c r="C5" s="409" t="s">
        <v>323</v>
      </c>
      <c r="D5" s="410"/>
      <c r="E5" s="411" t="s">
        <v>322</v>
      </c>
      <c r="F5" s="411" t="s">
        <v>321</v>
      </c>
      <c r="G5" s="410"/>
      <c r="H5" s="413" t="s">
        <v>331</v>
      </c>
      <c r="I5" s="409"/>
      <c r="J5" s="396" t="s">
        <v>330</v>
      </c>
    </row>
    <row r="6" spans="1:10" s="361" customFormat="1" x14ac:dyDescent="0.25">
      <c r="A6" s="412" t="s">
        <v>329</v>
      </c>
      <c r="B6" s="373" t="s">
        <v>328</v>
      </c>
      <c r="C6" s="409">
        <v>100</v>
      </c>
      <c r="D6" s="410"/>
      <c r="E6" s="411">
        <f>E3/12</f>
        <v>143.33333333333334</v>
      </c>
      <c r="F6" s="411">
        <f>F3/12</f>
        <v>17.916666666666668</v>
      </c>
      <c r="G6" s="410"/>
      <c r="H6" s="409" t="s">
        <v>327</v>
      </c>
      <c r="I6" s="409"/>
      <c r="J6" s="396" t="s">
        <v>327</v>
      </c>
    </row>
    <row r="7" spans="1:10" s="361" customFormat="1" ht="13.5" thickBot="1" x14ac:dyDescent="0.3">
      <c r="A7" s="371"/>
      <c r="B7" s="408" t="s">
        <v>326</v>
      </c>
      <c r="C7" s="367"/>
      <c r="D7" s="368"/>
      <c r="E7" s="369"/>
      <c r="F7" s="369"/>
      <c r="G7" s="368"/>
      <c r="H7" s="367"/>
      <c r="I7" s="367"/>
      <c r="J7" s="366"/>
    </row>
    <row r="8" spans="1:10" s="361" customFormat="1" ht="13.5" thickBot="1" x14ac:dyDescent="0.3">
      <c r="C8" s="364"/>
      <c r="H8" s="364"/>
      <c r="I8" s="364"/>
      <c r="J8" s="364"/>
    </row>
    <row r="9" spans="1:10" s="361" customFormat="1" x14ac:dyDescent="0.25">
      <c r="A9" s="407" t="s">
        <v>325</v>
      </c>
      <c r="B9" s="379" t="s">
        <v>324</v>
      </c>
      <c r="C9" s="406" t="s">
        <v>323</v>
      </c>
      <c r="D9" s="405"/>
      <c r="E9" s="404" t="s">
        <v>322</v>
      </c>
      <c r="F9" s="403" t="s">
        <v>321</v>
      </c>
      <c r="G9" s="383"/>
      <c r="H9" s="402" t="s">
        <v>320</v>
      </c>
      <c r="I9" s="401"/>
      <c r="J9" s="400"/>
    </row>
    <row r="10" spans="1:10" s="361" customFormat="1" x14ac:dyDescent="0.25">
      <c r="A10" s="374"/>
      <c r="B10" s="395" t="s">
        <v>319</v>
      </c>
      <c r="C10" s="364"/>
      <c r="D10" s="392"/>
      <c r="E10" s="399" t="s">
        <v>318</v>
      </c>
      <c r="F10" s="398"/>
      <c r="G10" s="383"/>
      <c r="H10" s="397" t="s">
        <v>317</v>
      </c>
      <c r="I10" s="364"/>
      <c r="J10" s="396" t="s">
        <v>316</v>
      </c>
    </row>
    <row r="11" spans="1:10" s="361" customFormat="1" x14ac:dyDescent="0.25">
      <c r="A11" s="374"/>
      <c r="B11" s="395" t="s">
        <v>315</v>
      </c>
      <c r="C11" s="364">
        <v>25</v>
      </c>
      <c r="D11" s="392"/>
      <c r="E11" s="394">
        <f t="shared" ref="E11:E22" si="0">$E$6*C11%</f>
        <v>35.833333333333336</v>
      </c>
      <c r="F11" s="393">
        <f t="shared" ref="F11:F22" si="1">$F$6*C11%</f>
        <v>4.479166666666667</v>
      </c>
      <c r="G11" s="383"/>
      <c r="H11" s="389">
        <v>5625</v>
      </c>
      <c r="I11" s="364"/>
      <c r="J11" s="388">
        <f t="shared" ref="J11:J22" si="2">H11*E11/$E$6</f>
        <v>1406.25</v>
      </c>
    </row>
    <row r="12" spans="1:10" s="361" customFormat="1" x14ac:dyDescent="0.25">
      <c r="A12" s="374"/>
      <c r="B12" s="395" t="s">
        <v>314</v>
      </c>
      <c r="C12" s="364">
        <v>15</v>
      </c>
      <c r="D12" s="392"/>
      <c r="E12" s="394">
        <f t="shared" si="0"/>
        <v>21.5</v>
      </c>
      <c r="F12" s="393">
        <f t="shared" si="1"/>
        <v>2.6875</v>
      </c>
      <c r="G12" s="383"/>
      <c r="H12" s="389">
        <v>5625</v>
      </c>
      <c r="I12" s="364"/>
      <c r="J12" s="388">
        <f t="shared" si="2"/>
        <v>843.75</v>
      </c>
    </row>
    <row r="13" spans="1:10" s="361" customFormat="1" x14ac:dyDescent="0.25">
      <c r="A13" s="374"/>
      <c r="B13" s="395" t="s">
        <v>313</v>
      </c>
      <c r="C13" s="364">
        <v>75</v>
      </c>
      <c r="D13" s="392"/>
      <c r="E13" s="394">
        <f t="shared" si="0"/>
        <v>107.5</v>
      </c>
      <c r="F13" s="393">
        <f t="shared" si="1"/>
        <v>13.4375</v>
      </c>
      <c r="G13" s="383"/>
      <c r="H13" s="389">
        <v>5625</v>
      </c>
      <c r="I13" s="364"/>
      <c r="J13" s="388">
        <f t="shared" si="2"/>
        <v>4218.75</v>
      </c>
    </row>
    <row r="14" spans="1:10" s="361" customFormat="1" x14ac:dyDescent="0.25">
      <c r="A14" s="374"/>
      <c r="B14" s="395" t="s">
        <v>312</v>
      </c>
      <c r="C14" s="364">
        <v>30</v>
      </c>
      <c r="D14" s="392"/>
      <c r="E14" s="394">
        <f t="shared" si="0"/>
        <v>43</v>
      </c>
      <c r="F14" s="393">
        <f t="shared" si="1"/>
        <v>5.375</v>
      </c>
      <c r="G14" s="383"/>
      <c r="H14" s="389">
        <v>5625</v>
      </c>
      <c r="I14" s="364"/>
      <c r="J14" s="388">
        <f t="shared" si="2"/>
        <v>1687.5</v>
      </c>
    </row>
    <row r="15" spans="1:10" s="361" customFormat="1" x14ac:dyDescent="0.25">
      <c r="A15" s="374"/>
      <c r="B15" s="395" t="s">
        <v>311</v>
      </c>
      <c r="C15" s="364">
        <v>100</v>
      </c>
      <c r="D15" s="392"/>
      <c r="E15" s="394">
        <f t="shared" si="0"/>
        <v>143.33333333333334</v>
      </c>
      <c r="F15" s="393">
        <f t="shared" si="1"/>
        <v>17.916666666666668</v>
      </c>
      <c r="G15" s="383"/>
      <c r="H15" s="389">
        <v>5625</v>
      </c>
      <c r="I15" s="364"/>
      <c r="J15" s="388">
        <f t="shared" si="2"/>
        <v>5625</v>
      </c>
    </row>
    <row r="16" spans="1:10" s="361" customFormat="1" x14ac:dyDescent="0.25">
      <c r="A16" s="374"/>
      <c r="B16" s="395" t="s">
        <v>310</v>
      </c>
      <c r="C16" s="364">
        <v>100</v>
      </c>
      <c r="D16" s="392"/>
      <c r="E16" s="394">
        <f t="shared" si="0"/>
        <v>143.33333333333334</v>
      </c>
      <c r="F16" s="393">
        <f t="shared" si="1"/>
        <v>17.916666666666668</v>
      </c>
      <c r="G16" s="383"/>
      <c r="H16" s="389">
        <v>5625</v>
      </c>
      <c r="I16" s="364"/>
      <c r="J16" s="388">
        <f t="shared" si="2"/>
        <v>5625</v>
      </c>
    </row>
    <row r="17" spans="1:10" s="361" customFormat="1" x14ac:dyDescent="0.25">
      <c r="A17" s="374"/>
      <c r="B17" s="395" t="s">
        <v>309</v>
      </c>
      <c r="C17" s="364">
        <v>100</v>
      </c>
      <c r="D17" s="392"/>
      <c r="E17" s="394">
        <f t="shared" si="0"/>
        <v>143.33333333333334</v>
      </c>
      <c r="F17" s="393">
        <f t="shared" si="1"/>
        <v>17.916666666666668</v>
      </c>
      <c r="G17" s="383"/>
      <c r="H17" s="389">
        <v>5625</v>
      </c>
      <c r="I17" s="364"/>
      <c r="J17" s="388">
        <f t="shared" si="2"/>
        <v>5625</v>
      </c>
    </row>
    <row r="18" spans="1:10" s="361" customFormat="1" x14ac:dyDescent="0.25">
      <c r="A18" s="374"/>
      <c r="B18" s="395" t="s">
        <v>308</v>
      </c>
      <c r="C18" s="364">
        <v>100</v>
      </c>
      <c r="D18" s="392"/>
      <c r="E18" s="394">
        <f t="shared" si="0"/>
        <v>143.33333333333334</v>
      </c>
      <c r="F18" s="393">
        <f t="shared" si="1"/>
        <v>17.916666666666668</v>
      </c>
      <c r="G18" s="383"/>
      <c r="H18" s="389">
        <v>5700</v>
      </c>
      <c r="I18" s="364"/>
      <c r="J18" s="388">
        <f t="shared" si="2"/>
        <v>5700</v>
      </c>
    </row>
    <row r="19" spans="1:10" s="361" customFormat="1" x14ac:dyDescent="0.25">
      <c r="A19" s="374"/>
      <c r="B19" s="395" t="s">
        <v>307</v>
      </c>
      <c r="C19" s="364">
        <v>100</v>
      </c>
      <c r="D19" s="392"/>
      <c r="E19" s="394">
        <f t="shared" si="0"/>
        <v>143.33333333333334</v>
      </c>
      <c r="F19" s="393">
        <f t="shared" si="1"/>
        <v>17.916666666666668</v>
      </c>
      <c r="G19" s="383"/>
      <c r="H19" s="389">
        <v>5700</v>
      </c>
      <c r="I19" s="364"/>
      <c r="J19" s="388">
        <f t="shared" si="2"/>
        <v>5700</v>
      </c>
    </row>
    <row r="20" spans="1:10" s="361" customFormat="1" x14ac:dyDescent="0.25">
      <c r="A20" s="374"/>
      <c r="B20" s="395" t="s">
        <v>306</v>
      </c>
      <c r="C20" s="364">
        <v>100</v>
      </c>
      <c r="D20" s="392"/>
      <c r="E20" s="394">
        <f t="shared" si="0"/>
        <v>143.33333333333334</v>
      </c>
      <c r="F20" s="393">
        <f t="shared" si="1"/>
        <v>17.916666666666668</v>
      </c>
      <c r="G20" s="383"/>
      <c r="H20" s="389">
        <v>5700</v>
      </c>
      <c r="I20" s="364"/>
      <c r="J20" s="388">
        <f t="shared" si="2"/>
        <v>5700</v>
      </c>
    </row>
    <row r="21" spans="1:10" s="361" customFormat="1" x14ac:dyDescent="0.25">
      <c r="A21" s="374"/>
      <c r="B21" s="395" t="s">
        <v>305</v>
      </c>
      <c r="C21" s="364">
        <v>100</v>
      </c>
      <c r="D21" s="392"/>
      <c r="E21" s="394">
        <f t="shared" si="0"/>
        <v>143.33333333333334</v>
      </c>
      <c r="F21" s="393">
        <f t="shared" si="1"/>
        <v>17.916666666666668</v>
      </c>
      <c r="G21" s="383"/>
      <c r="H21" s="389">
        <v>5700</v>
      </c>
      <c r="I21" s="364"/>
      <c r="J21" s="388">
        <f t="shared" si="2"/>
        <v>5700</v>
      </c>
    </row>
    <row r="22" spans="1:10" s="361" customFormat="1" x14ac:dyDescent="0.25">
      <c r="A22" s="374"/>
      <c r="B22" s="395" t="s">
        <v>304</v>
      </c>
      <c r="C22" s="364">
        <v>100</v>
      </c>
      <c r="D22" s="392"/>
      <c r="E22" s="394">
        <f t="shared" si="0"/>
        <v>143.33333333333334</v>
      </c>
      <c r="F22" s="393">
        <f t="shared" si="1"/>
        <v>17.916666666666668</v>
      </c>
      <c r="G22" s="383"/>
      <c r="H22" s="389">
        <v>5700</v>
      </c>
      <c r="I22" s="364"/>
      <c r="J22" s="388">
        <f t="shared" si="2"/>
        <v>5700</v>
      </c>
    </row>
    <row r="23" spans="1:10" s="361" customFormat="1" x14ac:dyDescent="0.25">
      <c r="A23" s="374"/>
      <c r="C23" s="364"/>
      <c r="D23" s="392"/>
      <c r="E23" s="391"/>
      <c r="F23" s="390"/>
      <c r="G23" s="383"/>
      <c r="H23" s="389"/>
      <c r="I23" s="364"/>
      <c r="J23" s="388"/>
    </row>
    <row r="24" spans="1:10" s="361" customFormat="1" x14ac:dyDescent="0.25">
      <c r="A24" s="374"/>
      <c r="C24" s="364"/>
      <c r="D24" s="392"/>
      <c r="E24" s="391"/>
      <c r="F24" s="390"/>
      <c r="G24" s="383"/>
      <c r="H24" s="389"/>
      <c r="I24" s="364"/>
      <c r="J24" s="388"/>
    </row>
    <row r="25" spans="1:10" s="361" customFormat="1" ht="13.5" thickBot="1" x14ac:dyDescent="0.3">
      <c r="A25" s="371"/>
      <c r="B25" s="387" t="s">
        <v>303</v>
      </c>
      <c r="C25" s="367"/>
      <c r="D25" s="386"/>
      <c r="E25" s="385">
        <f>SUM(E11:E24)</f>
        <v>1354.5</v>
      </c>
      <c r="F25" s="384">
        <f>SUM(F11:F24)</f>
        <v>169.3125</v>
      </c>
      <c r="G25" s="383"/>
      <c r="H25" s="382">
        <f>SUM(H11:H24)</f>
        <v>67875</v>
      </c>
      <c r="I25" s="367"/>
      <c r="J25" s="381">
        <f>SUM(J11:J24)</f>
        <v>53531.25</v>
      </c>
    </row>
    <row r="26" spans="1:10" s="361" customFormat="1" ht="13.5" thickBot="1" x14ac:dyDescent="0.3">
      <c r="C26" s="364"/>
      <c r="E26" s="365"/>
      <c r="F26" s="365"/>
      <c r="H26" s="364"/>
      <c r="I26" s="364"/>
      <c r="J26" s="364"/>
    </row>
    <row r="27" spans="1:10" s="361" customFormat="1" x14ac:dyDescent="0.25">
      <c r="A27" s="380"/>
      <c r="B27" s="379" t="s">
        <v>302</v>
      </c>
      <c r="C27" s="376"/>
      <c r="D27" s="377"/>
      <c r="E27" s="378"/>
      <c r="F27" s="378"/>
      <c r="G27" s="377"/>
      <c r="H27" s="376"/>
      <c r="I27" s="376"/>
      <c r="J27" s="375"/>
    </row>
    <row r="28" spans="1:10" s="361" customFormat="1" x14ac:dyDescent="0.25">
      <c r="A28" s="374"/>
      <c r="C28" s="364"/>
      <c r="E28" s="365"/>
      <c r="F28" s="365"/>
      <c r="H28" s="364"/>
      <c r="I28" s="364"/>
      <c r="J28" s="372"/>
    </row>
    <row r="29" spans="1:10" s="361" customFormat="1" x14ac:dyDescent="0.25">
      <c r="A29" s="374"/>
      <c r="B29" s="373" t="s">
        <v>301</v>
      </c>
      <c r="C29" s="364"/>
      <c r="E29" s="365"/>
      <c r="F29" s="365"/>
      <c r="H29" s="364"/>
      <c r="I29" s="364"/>
      <c r="J29" s="372"/>
    </row>
    <row r="30" spans="1:10" s="361" customFormat="1" x14ac:dyDescent="0.25">
      <c r="A30" s="374"/>
      <c r="C30" s="364"/>
      <c r="E30" s="365"/>
      <c r="F30" s="365"/>
      <c r="H30" s="364"/>
      <c r="I30" s="364"/>
      <c r="J30" s="372"/>
    </row>
    <row r="31" spans="1:10" s="361" customFormat="1" x14ac:dyDescent="0.25">
      <c r="A31" s="374"/>
      <c r="B31" s="373" t="s">
        <v>300</v>
      </c>
      <c r="C31" s="364"/>
      <c r="E31" s="365"/>
      <c r="F31" s="365"/>
      <c r="H31" s="364"/>
      <c r="I31" s="364"/>
      <c r="J31" s="372"/>
    </row>
    <row r="32" spans="1:10" s="361" customFormat="1" x14ac:dyDescent="0.25">
      <c r="A32" s="374"/>
      <c r="B32" s="373" t="s">
        <v>299</v>
      </c>
      <c r="C32" s="364"/>
      <c r="E32" s="365"/>
      <c r="F32" s="365"/>
      <c r="H32" s="364"/>
      <c r="I32" s="364"/>
      <c r="J32" s="372"/>
    </row>
    <row r="33" spans="1:10" s="361" customFormat="1" x14ac:dyDescent="0.25">
      <c r="A33" s="374"/>
      <c r="B33" s="373" t="s">
        <v>298</v>
      </c>
      <c r="C33" s="364"/>
      <c r="E33" s="365"/>
      <c r="F33" s="365"/>
      <c r="H33" s="364"/>
      <c r="I33" s="364"/>
      <c r="J33" s="372"/>
    </row>
    <row r="34" spans="1:10" s="361" customFormat="1" ht="13.5" thickBot="1" x14ac:dyDescent="0.3">
      <c r="A34" s="371"/>
      <c r="B34" s="370" t="s">
        <v>297</v>
      </c>
      <c r="C34" s="367"/>
      <c r="D34" s="368"/>
      <c r="E34" s="369"/>
      <c r="F34" s="369"/>
      <c r="G34" s="368"/>
      <c r="H34" s="367"/>
      <c r="I34" s="367"/>
      <c r="J34" s="366"/>
    </row>
    <row r="35" spans="1:10" s="361" customFormat="1" x14ac:dyDescent="0.25">
      <c r="C35" s="364"/>
      <c r="E35" s="365"/>
      <c r="F35" s="365"/>
      <c r="H35" s="364"/>
      <c r="I35" s="364"/>
      <c r="J35" s="364"/>
    </row>
    <row r="36" spans="1:10" s="361" customFormat="1" x14ac:dyDescent="0.25">
      <c r="C36" s="364"/>
      <c r="E36" s="365"/>
      <c r="F36" s="365"/>
      <c r="H36" s="364"/>
      <c r="I36" s="364"/>
      <c r="J36" s="364"/>
    </row>
    <row r="37" spans="1:10" s="361" customFormat="1" x14ac:dyDescent="0.25">
      <c r="C37" s="364"/>
      <c r="E37" s="365"/>
      <c r="F37" s="365"/>
      <c r="H37" s="364"/>
      <c r="I37" s="364"/>
      <c r="J37" s="364"/>
    </row>
    <row r="38" spans="1:10" s="361" customFormat="1" x14ac:dyDescent="0.25">
      <c r="C38" s="364"/>
      <c r="E38" s="365"/>
      <c r="F38" s="365"/>
      <c r="H38" s="364"/>
      <c r="I38" s="364"/>
      <c r="J38" s="364"/>
    </row>
    <row r="39" spans="1:10" s="361" customFormat="1" x14ac:dyDescent="0.25">
      <c r="C39" s="364"/>
      <c r="E39" s="365"/>
      <c r="F39" s="365"/>
      <c r="H39" s="364"/>
      <c r="I39" s="364"/>
      <c r="J39" s="364"/>
    </row>
    <row r="40" spans="1:10" s="361" customFormat="1" x14ac:dyDescent="0.25">
      <c r="C40" s="364"/>
      <c r="E40" s="365"/>
      <c r="F40" s="365"/>
      <c r="H40" s="364"/>
      <c r="I40" s="364"/>
      <c r="J40" s="364"/>
    </row>
    <row r="41" spans="1:10" s="361" customFormat="1" x14ac:dyDescent="0.25">
      <c r="C41" s="364"/>
      <c r="E41" s="365"/>
      <c r="F41" s="365"/>
      <c r="H41" s="364"/>
      <c r="I41" s="364"/>
      <c r="J41" s="364"/>
    </row>
    <row r="42" spans="1:10" s="361" customFormat="1" x14ac:dyDescent="0.25">
      <c r="C42" s="364"/>
      <c r="E42" s="365"/>
      <c r="F42" s="365"/>
      <c r="H42" s="364"/>
      <c r="I42" s="364"/>
      <c r="J42" s="364"/>
    </row>
    <row r="43" spans="1:10" s="361" customFormat="1" x14ac:dyDescent="0.25">
      <c r="C43" s="364"/>
      <c r="E43" s="365"/>
      <c r="F43" s="365"/>
      <c r="H43" s="364"/>
      <c r="I43" s="364"/>
      <c r="J43" s="364"/>
    </row>
    <row r="44" spans="1:10" s="361" customFormat="1" x14ac:dyDescent="0.25">
      <c r="C44" s="364"/>
      <c r="E44" s="365"/>
      <c r="F44" s="365"/>
      <c r="H44" s="364"/>
      <c r="I44" s="364"/>
      <c r="J44" s="364"/>
    </row>
    <row r="45" spans="1:10" s="361" customFormat="1" x14ac:dyDescent="0.25">
      <c r="C45" s="364"/>
      <c r="E45" s="365"/>
      <c r="F45" s="365"/>
      <c r="H45" s="364"/>
      <c r="I45" s="364"/>
      <c r="J45" s="364"/>
    </row>
    <row r="46" spans="1:10" s="361" customFormat="1" x14ac:dyDescent="0.25">
      <c r="C46" s="364"/>
      <c r="E46" s="365"/>
      <c r="F46" s="365"/>
      <c r="H46" s="364"/>
      <c r="I46" s="364"/>
      <c r="J46" s="364"/>
    </row>
    <row r="47" spans="1:10" s="361" customFormat="1" x14ac:dyDescent="0.25">
      <c r="C47" s="364"/>
      <c r="E47" s="365"/>
      <c r="F47" s="365"/>
      <c r="H47" s="364"/>
      <c r="I47" s="364"/>
      <c r="J47" s="364"/>
    </row>
    <row r="48" spans="1:10" s="361" customFormat="1" x14ac:dyDescent="0.25">
      <c r="C48" s="364"/>
      <c r="E48" s="365"/>
      <c r="F48" s="365"/>
      <c r="H48" s="364"/>
      <c r="I48" s="364"/>
      <c r="J48" s="364"/>
    </row>
    <row r="49" spans="3:10" s="361" customFormat="1" x14ac:dyDescent="0.25">
      <c r="C49" s="364"/>
      <c r="E49" s="365"/>
      <c r="F49" s="365"/>
      <c r="H49" s="364"/>
      <c r="I49" s="364"/>
      <c r="J49" s="364"/>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7"/>
  <sheetViews>
    <sheetView workbookViewId="0"/>
  </sheetViews>
  <sheetFormatPr defaultRowHeight="15" x14ac:dyDescent="0.25"/>
  <cols>
    <col min="1" max="1" width="12.85546875" customWidth="1"/>
  </cols>
  <sheetData>
    <row r="2" spans="1:1" x14ac:dyDescent="0.25">
      <c r="A2" s="80" t="s">
        <v>288</v>
      </c>
    </row>
    <row r="5" spans="1:1" x14ac:dyDescent="0.25">
      <c r="A5" s="333" t="s">
        <v>269</v>
      </c>
    </row>
    <row r="6" spans="1:1" x14ac:dyDescent="0.25">
      <c r="A6" s="333" t="s">
        <v>270</v>
      </c>
    </row>
    <row r="7" spans="1:1" x14ac:dyDescent="0.25">
      <c r="A7" s="333" t="s">
        <v>271</v>
      </c>
    </row>
    <row r="8" spans="1:1" x14ac:dyDescent="0.25">
      <c r="A8" s="332"/>
    </row>
    <row r="9" spans="1:1" x14ac:dyDescent="0.25">
      <c r="A9" s="333" t="s">
        <v>272</v>
      </c>
    </row>
    <row r="10" spans="1:1" x14ac:dyDescent="0.25">
      <c r="A10" s="332"/>
    </row>
    <row r="11" spans="1:1" x14ac:dyDescent="0.25">
      <c r="A11" s="333" t="s">
        <v>273</v>
      </c>
    </row>
    <row r="12" spans="1:1" x14ac:dyDescent="0.25">
      <c r="A12" s="332"/>
    </row>
    <row r="13" spans="1:1" x14ac:dyDescent="0.25">
      <c r="A13" s="333" t="s">
        <v>274</v>
      </c>
    </row>
    <row r="14" spans="1:1" x14ac:dyDescent="0.25">
      <c r="A14" s="332"/>
    </row>
    <row r="15" spans="1:1" x14ac:dyDescent="0.25">
      <c r="A15" s="332"/>
    </row>
    <row r="16" spans="1:1" x14ac:dyDescent="0.25">
      <c r="A16" s="335" t="s">
        <v>275</v>
      </c>
    </row>
    <row r="17" spans="1:9" x14ac:dyDescent="0.25">
      <c r="A17" s="333">
        <v>2018</v>
      </c>
      <c r="G17" t="s">
        <v>283</v>
      </c>
      <c r="H17" s="337">
        <f>(1*9/12)+(1.01/12*3)</f>
        <v>1.0024999999999999</v>
      </c>
    </row>
    <row r="18" spans="1:9" x14ac:dyDescent="0.25">
      <c r="A18" s="336" t="s">
        <v>276</v>
      </c>
    </row>
    <row r="19" spans="1:9" x14ac:dyDescent="0.25">
      <c r="A19" s="336" t="s">
        <v>277</v>
      </c>
    </row>
    <row r="20" spans="1:9" x14ac:dyDescent="0.25">
      <c r="A20" s="333">
        <v>2019</v>
      </c>
      <c r="G20" s="316"/>
      <c r="H20" s="337"/>
    </row>
    <row r="21" spans="1:9" x14ac:dyDescent="0.25">
      <c r="A21" s="336" t="s">
        <v>278</v>
      </c>
      <c r="G21" s="316" t="s">
        <v>283</v>
      </c>
      <c r="H21" s="337">
        <f>1+(1.75/12*4)</f>
        <v>1.5833333333333335</v>
      </c>
    </row>
    <row r="22" spans="1:9" x14ac:dyDescent="0.25">
      <c r="A22" s="336" t="s">
        <v>279</v>
      </c>
      <c r="G22" s="316" t="s">
        <v>283</v>
      </c>
      <c r="H22" s="337">
        <v>1.75</v>
      </c>
      <c r="I22">
        <f>1.75/12*4</f>
        <v>0.58333333333333337</v>
      </c>
    </row>
    <row r="23" spans="1:9" x14ac:dyDescent="0.25">
      <c r="A23" s="333">
        <v>2020</v>
      </c>
    </row>
    <row r="24" spans="1:9" x14ac:dyDescent="0.25">
      <c r="A24" s="336" t="s">
        <v>280</v>
      </c>
      <c r="H24" s="337">
        <f>0.5+(2/12*4)</f>
        <v>1.1666666666666665</v>
      </c>
    </row>
    <row r="25" spans="1:9" x14ac:dyDescent="0.25">
      <c r="A25" s="336" t="s">
        <v>281</v>
      </c>
      <c r="H25" s="337">
        <v>1.75</v>
      </c>
    </row>
    <row r="27" spans="1:9" x14ac:dyDescent="0.25">
      <c r="A27" s="334" t="s">
        <v>282</v>
      </c>
    </row>
  </sheetData>
  <hyperlinks>
    <hyperlink ref="A2" r:id="rId1" display="https://merrionstreet.ie/en/News-Room/Releases/Minister_Donohoe_publishes_the_Public_Service_Pay_and_Pensions_Bill_2017.html"/>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M69"/>
  <sheetViews>
    <sheetView topLeftCell="B1" zoomScaleNormal="100" workbookViewId="0">
      <pane xSplit="3" ySplit="4" topLeftCell="BQ5" activePane="bottomRight" state="frozen"/>
      <selection activeCell="B1" sqref="B1"/>
      <selection pane="topRight" activeCell="E1" sqref="E1"/>
      <selection pane="bottomLeft" activeCell="B5" sqref="B5"/>
      <selection pane="bottomRight" activeCell="C3" sqref="C3:C4"/>
    </sheetView>
  </sheetViews>
  <sheetFormatPr defaultColWidth="8.85546875" defaultRowHeight="15" x14ac:dyDescent="0.25"/>
  <cols>
    <col min="1" max="1" width="64" customWidth="1"/>
    <col min="2" max="2" width="3.85546875" customWidth="1"/>
    <col min="3" max="3" width="28.5703125" customWidth="1"/>
    <col min="4" max="4" width="9.5703125" customWidth="1"/>
    <col min="5" max="5" width="13.42578125" customWidth="1"/>
    <col min="6" max="10" width="10.7109375" customWidth="1"/>
    <col min="12" max="12" width="10.7109375" style="316" customWidth="1"/>
    <col min="13" max="13" width="13.7109375" style="316" customWidth="1"/>
    <col min="14" max="18" width="10.7109375" style="316" customWidth="1"/>
    <col min="19" max="19" width="11.85546875" style="1" customWidth="1"/>
    <col min="20" max="20" width="10.7109375" style="316" customWidth="1"/>
    <col min="21" max="21" width="15.140625" style="316" customWidth="1"/>
    <col min="22" max="26" width="10.7109375" style="316" customWidth="1"/>
    <col min="27" max="27" width="11.85546875" style="1" customWidth="1"/>
    <col min="28" max="28" width="10.7109375" style="316" customWidth="1"/>
    <col min="29" max="29" width="13.85546875" style="316" customWidth="1"/>
    <col min="30" max="34" width="10.7109375" style="316" customWidth="1"/>
    <col min="35" max="35" width="11.85546875" style="1" customWidth="1"/>
    <col min="36" max="36" width="10.7109375" style="316" customWidth="1"/>
    <col min="37" max="37" width="13.140625" style="316" customWidth="1"/>
    <col min="38" max="42" width="10.7109375" style="316" customWidth="1"/>
    <col min="43" max="43" width="5.5703125" style="1" customWidth="1"/>
    <col min="44" max="50" width="10.7109375" style="316" customWidth="1"/>
    <col min="51" max="51" width="4.5703125" style="1" customWidth="1"/>
    <col min="52" max="58" width="10.7109375" style="316" customWidth="1"/>
    <col min="59" max="59" width="11.85546875" style="1" customWidth="1"/>
    <col min="60" max="60" width="10.7109375" style="446" customWidth="1"/>
    <col min="61" max="61" width="12.85546875" style="446" customWidth="1"/>
    <col min="62" max="66" width="10.7109375" style="446" customWidth="1"/>
    <col min="67" max="67" width="10.7109375" style="1" customWidth="1"/>
    <col min="68" max="68" width="10.7109375" style="446" customWidth="1"/>
    <col min="69" max="69" width="12.85546875" style="446" customWidth="1"/>
    <col min="70" max="74" width="10.7109375" style="446" customWidth="1"/>
    <col min="75" max="75" width="10.7109375" style="1" customWidth="1"/>
    <col min="76" max="76" width="10.7109375" style="446" customWidth="1"/>
    <col min="77" max="77" width="12.85546875" style="446" customWidth="1"/>
    <col min="78" max="82" width="10.7109375" style="446" customWidth="1"/>
    <col min="83" max="83" width="11.85546875" style="1" customWidth="1"/>
    <col min="84" max="84" width="9.140625" style="14" hidden="1" customWidth="1"/>
    <col min="85" max="85" width="7.5703125" style="316" hidden="1" customWidth="1"/>
    <col min="86" max="87" width="5.7109375" style="316" hidden="1" customWidth="1"/>
    <col min="88" max="88" width="5.85546875" style="316" hidden="1" customWidth="1"/>
    <col min="89" max="89" width="7" style="316" hidden="1" customWidth="1"/>
    <col min="90" max="90" width="8.42578125" style="316" hidden="1" customWidth="1"/>
    <col min="91" max="91" width="8.85546875" style="316"/>
  </cols>
  <sheetData>
    <row r="1" spans="1:90" ht="15.75" x14ac:dyDescent="0.25">
      <c r="A1" s="610" t="s">
        <v>9</v>
      </c>
      <c r="C1" s="359" t="s">
        <v>10</v>
      </c>
    </row>
    <row r="2" spans="1:90" ht="15.75" thickBot="1" x14ac:dyDescent="0.3">
      <c r="A2" s="611"/>
      <c r="L2" s="336" t="s">
        <v>276</v>
      </c>
      <c r="T2" s="336" t="s">
        <v>277</v>
      </c>
      <c r="AB2" s="336" t="s">
        <v>278</v>
      </c>
      <c r="AJ2" s="345"/>
      <c r="AK2" s="352" t="s">
        <v>279</v>
      </c>
      <c r="AL2" s="346"/>
      <c r="AM2" s="346"/>
      <c r="AN2" s="346"/>
      <c r="AO2" s="346"/>
      <c r="AR2" s="352" t="s">
        <v>280</v>
      </c>
      <c r="AS2" s="346"/>
      <c r="AT2" s="346"/>
      <c r="AU2" s="346"/>
      <c r="AV2" s="346"/>
      <c r="AW2" s="346"/>
      <c r="AZ2" s="352"/>
      <c r="BA2" s="346"/>
      <c r="BB2" s="346"/>
      <c r="BC2" s="346"/>
      <c r="BD2" s="346"/>
      <c r="BH2" s="352"/>
      <c r="BI2" s="346"/>
      <c r="BJ2" s="346"/>
      <c r="BK2" s="346"/>
      <c r="BL2" s="346"/>
      <c r="BP2" s="352"/>
      <c r="BQ2" s="346"/>
      <c r="BR2" s="346"/>
      <c r="BS2" s="346"/>
      <c r="BT2" s="346"/>
      <c r="BX2" s="352"/>
      <c r="BY2" s="346"/>
      <c r="BZ2" s="346"/>
      <c r="CA2" s="346"/>
      <c r="CB2" s="346"/>
    </row>
    <row r="3" spans="1:90" ht="16.149999999999999" customHeight="1" thickBot="1" x14ac:dyDescent="0.3">
      <c r="A3" s="15"/>
      <c r="C3" s="587" t="s">
        <v>11</v>
      </c>
      <c r="D3" s="587" t="s">
        <v>12</v>
      </c>
      <c r="E3" s="613">
        <v>42826</v>
      </c>
      <c r="F3" s="56"/>
      <c r="G3" s="57"/>
      <c r="H3" s="58">
        <v>0.2</v>
      </c>
      <c r="I3" s="58">
        <v>0.05</v>
      </c>
      <c r="J3" s="59"/>
      <c r="L3" s="585" t="s">
        <v>12</v>
      </c>
      <c r="M3" s="613">
        <v>43101</v>
      </c>
      <c r="N3" s="56"/>
      <c r="O3" s="57"/>
      <c r="P3" s="58">
        <v>0.2</v>
      </c>
      <c r="Q3" s="58">
        <v>0.05</v>
      </c>
      <c r="R3" s="59"/>
      <c r="S3" s="318"/>
      <c r="T3" s="585" t="s">
        <v>12</v>
      </c>
      <c r="U3" s="613">
        <v>43374</v>
      </c>
      <c r="V3" s="56"/>
      <c r="W3" s="57"/>
      <c r="X3" s="58">
        <v>0.2</v>
      </c>
      <c r="Y3" s="58">
        <v>0.05</v>
      </c>
      <c r="Z3" s="59"/>
      <c r="AA3" s="318"/>
      <c r="AB3" s="585" t="s">
        <v>12</v>
      </c>
      <c r="AC3" s="613">
        <v>43466</v>
      </c>
      <c r="AD3" s="56"/>
      <c r="AE3" s="57"/>
      <c r="AF3" s="58">
        <v>0.2</v>
      </c>
      <c r="AG3" s="58">
        <v>0.05</v>
      </c>
      <c r="AH3" s="59"/>
      <c r="AI3" s="318"/>
      <c r="AJ3" s="585" t="s">
        <v>12</v>
      </c>
      <c r="AK3" s="613">
        <v>43709</v>
      </c>
      <c r="AL3" s="56"/>
      <c r="AM3" s="57"/>
      <c r="AN3" s="58">
        <v>0.2</v>
      </c>
      <c r="AO3" s="58">
        <v>0.05</v>
      </c>
      <c r="AP3" s="59"/>
      <c r="AQ3" s="318"/>
      <c r="AR3" s="585" t="s">
        <v>12</v>
      </c>
      <c r="AS3" s="613">
        <v>43831</v>
      </c>
      <c r="AT3" s="56"/>
      <c r="AU3" s="57"/>
      <c r="AV3" s="58">
        <v>0.2</v>
      </c>
      <c r="AW3" s="58">
        <v>0.05</v>
      </c>
      <c r="AX3" s="59"/>
      <c r="AY3" s="318"/>
      <c r="AZ3" s="585" t="s">
        <v>12</v>
      </c>
      <c r="BA3" s="613" t="s">
        <v>336</v>
      </c>
      <c r="BB3" s="56"/>
      <c r="BC3" s="57"/>
      <c r="BD3" s="58">
        <v>0.2</v>
      </c>
      <c r="BE3" s="58">
        <v>0.05</v>
      </c>
      <c r="BF3" s="59"/>
      <c r="BG3" s="318"/>
      <c r="BH3" s="585" t="s">
        <v>12</v>
      </c>
      <c r="BI3" s="583" t="s">
        <v>375</v>
      </c>
      <c r="BJ3" s="477"/>
      <c r="BK3" s="478"/>
      <c r="BL3" s="479">
        <v>0.2</v>
      </c>
      <c r="BM3" s="479">
        <v>0.05</v>
      </c>
      <c r="BN3" s="480"/>
      <c r="BO3" s="481"/>
      <c r="BP3" s="587" t="s">
        <v>12</v>
      </c>
      <c r="BQ3" s="583" t="s">
        <v>381</v>
      </c>
      <c r="BR3" s="477"/>
      <c r="BS3" s="478"/>
      <c r="BT3" s="479">
        <v>0.2</v>
      </c>
      <c r="BU3" s="479">
        <v>0.05</v>
      </c>
      <c r="BV3" s="480"/>
      <c r="BW3" s="481"/>
      <c r="BX3" s="587" t="s">
        <v>12</v>
      </c>
      <c r="BY3" s="583" t="s">
        <v>382</v>
      </c>
      <c r="BZ3" s="477"/>
      <c r="CA3" s="478"/>
      <c r="CB3" s="479">
        <v>0.2</v>
      </c>
      <c r="CC3" s="479">
        <v>0.05</v>
      </c>
      <c r="CD3" s="480"/>
      <c r="CE3" s="318"/>
      <c r="CF3" s="615" t="s">
        <v>13</v>
      </c>
      <c r="CG3" s="615" t="s">
        <v>14</v>
      </c>
      <c r="CH3" s="615" t="s">
        <v>15</v>
      </c>
      <c r="CJ3" s="608" t="s">
        <v>16</v>
      </c>
      <c r="CK3" s="608" t="s">
        <v>17</v>
      </c>
      <c r="CL3" s="608" t="s">
        <v>18</v>
      </c>
    </row>
    <row r="4" spans="1:90" ht="53.45" customHeight="1" thickBot="1" x14ac:dyDescent="0.3">
      <c r="A4" s="16" t="s">
        <v>19</v>
      </c>
      <c r="C4" s="612"/>
      <c r="D4" s="588"/>
      <c r="E4" s="614"/>
      <c r="F4" s="70" t="s">
        <v>69</v>
      </c>
      <c r="G4" s="61" t="s">
        <v>70</v>
      </c>
      <c r="H4" s="62" t="s">
        <v>181</v>
      </c>
      <c r="I4" s="62" t="s">
        <v>174</v>
      </c>
      <c r="J4" s="64" t="s">
        <v>72</v>
      </c>
      <c r="L4" s="586"/>
      <c r="M4" s="614"/>
      <c r="N4" s="70" t="s">
        <v>69</v>
      </c>
      <c r="O4" s="61" t="s">
        <v>70</v>
      </c>
      <c r="P4" s="62" t="s">
        <v>181</v>
      </c>
      <c r="Q4" s="62" t="s">
        <v>174</v>
      </c>
      <c r="R4" s="64" t="s">
        <v>72</v>
      </c>
      <c r="S4" s="319"/>
      <c r="T4" s="586"/>
      <c r="U4" s="614"/>
      <c r="V4" s="70" t="s">
        <v>69</v>
      </c>
      <c r="W4" s="61" t="s">
        <v>70</v>
      </c>
      <c r="X4" s="62" t="s">
        <v>181</v>
      </c>
      <c r="Y4" s="62" t="s">
        <v>174</v>
      </c>
      <c r="Z4" s="64" t="s">
        <v>72</v>
      </c>
      <c r="AA4" s="319"/>
      <c r="AB4" s="586"/>
      <c r="AC4" s="614"/>
      <c r="AD4" s="70" t="s">
        <v>69</v>
      </c>
      <c r="AE4" s="61" t="s">
        <v>70</v>
      </c>
      <c r="AF4" s="62" t="s">
        <v>181</v>
      </c>
      <c r="AG4" s="62" t="s">
        <v>174</v>
      </c>
      <c r="AH4" s="64" t="s">
        <v>72</v>
      </c>
      <c r="AI4" s="319"/>
      <c r="AJ4" s="586"/>
      <c r="AK4" s="614"/>
      <c r="AL4" s="70" t="s">
        <v>69</v>
      </c>
      <c r="AM4" s="61" t="s">
        <v>70</v>
      </c>
      <c r="AN4" s="62" t="s">
        <v>181</v>
      </c>
      <c r="AO4" s="62" t="s">
        <v>174</v>
      </c>
      <c r="AP4" s="64" t="s">
        <v>72</v>
      </c>
      <c r="AQ4" s="319"/>
      <c r="AR4" s="586"/>
      <c r="AS4" s="614"/>
      <c r="AT4" s="70" t="s">
        <v>69</v>
      </c>
      <c r="AU4" s="61" t="s">
        <v>70</v>
      </c>
      <c r="AV4" s="62" t="s">
        <v>181</v>
      </c>
      <c r="AW4" s="62" t="s">
        <v>174</v>
      </c>
      <c r="AX4" s="64" t="s">
        <v>72</v>
      </c>
      <c r="AY4" s="319"/>
      <c r="AZ4" s="586"/>
      <c r="BA4" s="614"/>
      <c r="BB4" s="70" t="s">
        <v>69</v>
      </c>
      <c r="BC4" s="61" t="s">
        <v>70</v>
      </c>
      <c r="BD4" s="62" t="s">
        <v>181</v>
      </c>
      <c r="BE4" s="62" t="s">
        <v>174</v>
      </c>
      <c r="BF4" s="64" t="s">
        <v>72</v>
      </c>
      <c r="BG4" s="319"/>
      <c r="BH4" s="586"/>
      <c r="BI4" s="584"/>
      <c r="BJ4" s="482" t="s">
        <v>69</v>
      </c>
      <c r="BK4" s="483" t="s">
        <v>70</v>
      </c>
      <c r="BL4" s="484" t="s">
        <v>181</v>
      </c>
      <c r="BM4" s="484" t="s">
        <v>174</v>
      </c>
      <c r="BN4" s="485" t="s">
        <v>72</v>
      </c>
      <c r="BO4" s="486"/>
      <c r="BP4" s="588"/>
      <c r="BQ4" s="584"/>
      <c r="BR4" s="482" t="s">
        <v>69</v>
      </c>
      <c r="BS4" s="579" t="s">
        <v>70</v>
      </c>
      <c r="BT4" s="482" t="s">
        <v>181</v>
      </c>
      <c r="BU4" s="482" t="s">
        <v>174</v>
      </c>
      <c r="BV4" s="579" t="s">
        <v>72</v>
      </c>
      <c r="BW4" s="486"/>
      <c r="BX4" s="588"/>
      <c r="BY4" s="584"/>
      <c r="BZ4" s="482" t="s">
        <v>69</v>
      </c>
      <c r="CA4" s="579" t="s">
        <v>70</v>
      </c>
      <c r="CB4" s="482" t="s">
        <v>181</v>
      </c>
      <c r="CC4" s="482" t="s">
        <v>174</v>
      </c>
      <c r="CD4" s="579" t="s">
        <v>72</v>
      </c>
      <c r="CE4" s="319"/>
      <c r="CF4" s="616"/>
      <c r="CG4" s="616"/>
      <c r="CH4" s="616"/>
      <c r="CJ4" s="609"/>
      <c r="CK4" s="609"/>
      <c r="CL4" s="609"/>
    </row>
    <row r="5" spans="1:90" ht="27" customHeight="1" x14ac:dyDescent="0.25">
      <c r="A5" s="17" t="s">
        <v>20</v>
      </c>
      <c r="C5" s="449" t="s">
        <v>376</v>
      </c>
      <c r="D5" s="450" t="s">
        <v>22</v>
      </c>
      <c r="E5" s="19">
        <v>23411</v>
      </c>
      <c r="F5" s="68">
        <f>E5*0.1075</f>
        <v>2516.6824999999999</v>
      </c>
      <c r="G5" s="55">
        <f>E5+F5</f>
        <v>25927.682499999999</v>
      </c>
      <c r="H5" s="67">
        <f>E5*$H$3</f>
        <v>4682.2</v>
      </c>
      <c r="I5" s="67">
        <f>E5*0.05</f>
        <v>1170.55</v>
      </c>
      <c r="J5" s="65">
        <f>G5+H5+I5</f>
        <v>31780.432499999999</v>
      </c>
      <c r="L5" s="18" t="s">
        <v>22</v>
      </c>
      <c r="M5" s="19">
        <f>E5*1.01</f>
        <v>23645.11</v>
      </c>
      <c r="N5" s="68">
        <f>M5*0.1085</f>
        <v>2565.4944350000001</v>
      </c>
      <c r="O5" s="55">
        <f>M5+N5</f>
        <v>26210.604435000001</v>
      </c>
      <c r="P5" s="67">
        <f>M5*$H$3</f>
        <v>4729.0219999999999</v>
      </c>
      <c r="Q5" s="67">
        <f>M5*0.05</f>
        <v>1182.2555</v>
      </c>
      <c r="R5" s="65">
        <f>O5+P5+Q5</f>
        <v>32121.881935000001</v>
      </c>
      <c r="S5" s="320"/>
      <c r="T5" s="18" t="s">
        <v>22</v>
      </c>
      <c r="U5" s="19">
        <f>M5*1.01</f>
        <v>23881.561099999999</v>
      </c>
      <c r="V5" s="68">
        <f>U5*0.1085</f>
        <v>2591.1493793499999</v>
      </c>
      <c r="W5" s="55">
        <f>U5+V5</f>
        <v>26472.71047935</v>
      </c>
      <c r="X5" s="67">
        <f>U5*$H$3</f>
        <v>4776.3122199999998</v>
      </c>
      <c r="Y5" s="67">
        <f>U5*0.05</f>
        <v>1194.0780549999999</v>
      </c>
      <c r="Z5" s="65">
        <f>W5+X5+Y5</f>
        <v>32443.100754350002</v>
      </c>
      <c r="AA5" s="320"/>
      <c r="AB5" s="18" t="s">
        <v>22</v>
      </c>
      <c r="AC5" s="19">
        <f>U5*1.01</f>
        <v>24120.376711000001</v>
      </c>
      <c r="AD5" s="68">
        <f>AC5*0.1085</f>
        <v>2617.0608731435</v>
      </c>
      <c r="AE5" s="55">
        <f>AC5+AD5</f>
        <v>26737.437584143499</v>
      </c>
      <c r="AF5" s="67">
        <f>AC5*$H$3</f>
        <v>4824.0753422000007</v>
      </c>
      <c r="AG5" s="67">
        <f>AC5*0.05</f>
        <v>1206.0188355500002</v>
      </c>
      <c r="AH5" s="65">
        <f>AE5+AF5+AG5</f>
        <v>32767.531761893501</v>
      </c>
      <c r="AI5" s="320"/>
      <c r="AJ5" s="18" t="s">
        <v>22</v>
      </c>
      <c r="AK5" s="19">
        <f>AC5*1.0175</f>
        <v>24542.483303442503</v>
      </c>
      <c r="AL5" s="67">
        <f>AK5*0.1095</f>
        <v>2687.4019217269542</v>
      </c>
      <c r="AM5" s="55">
        <f>AK5+AL5</f>
        <v>27229.885225169455</v>
      </c>
      <c r="AN5" s="67">
        <f>AK5*$H$3</f>
        <v>4908.4966606885009</v>
      </c>
      <c r="AO5" s="67">
        <f>AK5*0.05</f>
        <v>1227.1241651721252</v>
      </c>
      <c r="AP5" s="65">
        <f>AM5+AN5+AO5</f>
        <v>33365.506051030083</v>
      </c>
      <c r="AQ5" s="320"/>
      <c r="AR5" s="18" t="s">
        <v>22</v>
      </c>
      <c r="AS5" s="19">
        <f>AK5*1.005</f>
        <v>24665.195719959713</v>
      </c>
      <c r="AT5" s="67">
        <f>AS5*0.1105</f>
        <v>2725.5041270555485</v>
      </c>
      <c r="AU5" s="55">
        <f>AS5+AT5</f>
        <v>27390.699847015261</v>
      </c>
      <c r="AV5" s="67">
        <f>AS5*$H$3</f>
        <v>4933.0391439919431</v>
      </c>
      <c r="AW5" s="67">
        <f>AS5*0.05</f>
        <v>1233.2597859979858</v>
      </c>
      <c r="AX5" s="65">
        <f>AU5+AV5+AW5</f>
        <v>33556.998777005188</v>
      </c>
      <c r="AY5" s="320"/>
      <c r="AZ5" s="18" t="s">
        <v>22</v>
      </c>
      <c r="BA5" s="19">
        <f>AS5*1.02</f>
        <v>25158.499634358908</v>
      </c>
      <c r="BB5" s="67">
        <f>BA5*0.1105</f>
        <v>2780.0142095966594</v>
      </c>
      <c r="BC5" s="55">
        <f>BA5+BB5</f>
        <v>27938.513843955567</v>
      </c>
      <c r="BD5" s="67">
        <f>BA5*$H$3</f>
        <v>5031.6999268717818</v>
      </c>
      <c r="BE5" s="67">
        <f>BA5*0.05</f>
        <v>1257.9249817179455</v>
      </c>
      <c r="BF5" s="65">
        <f>BC5+BD5+BE5</f>
        <v>34228.138752545296</v>
      </c>
      <c r="BG5" s="320"/>
      <c r="BH5" s="18" t="s">
        <v>22</v>
      </c>
      <c r="BI5" s="487">
        <f>BA5+500</f>
        <v>25658.499634358908</v>
      </c>
      <c r="BJ5" s="487">
        <f>BI5*0.1105</f>
        <v>2835.2642095966594</v>
      </c>
      <c r="BK5" s="488">
        <f>BI5+BJ5</f>
        <v>28493.763843955567</v>
      </c>
      <c r="BL5" s="487">
        <f>BI5*$H$3</f>
        <v>5131.6999268717818</v>
      </c>
      <c r="BM5" s="487">
        <f>BI5*0.05</f>
        <v>1282.9249817179455</v>
      </c>
      <c r="BN5" s="489">
        <f>BK5+BL5+BM5</f>
        <v>34908.388752545296</v>
      </c>
      <c r="BO5" s="490"/>
      <c r="BP5" s="450" t="s">
        <v>22</v>
      </c>
      <c r="BQ5" s="487">
        <f>BI5*1.01</f>
        <v>25915.084630702499</v>
      </c>
      <c r="BR5" s="487">
        <f>BQ5*0.1105</f>
        <v>2863.6168516926259</v>
      </c>
      <c r="BS5" s="488">
        <f>BQ5+BR5</f>
        <v>28778.701482395125</v>
      </c>
      <c r="BT5" s="487">
        <f>BQ5*$H$3</f>
        <v>5183.0169261404999</v>
      </c>
      <c r="BU5" s="487">
        <f>BQ5*0.05</f>
        <v>1295.754231535125</v>
      </c>
      <c r="BV5" s="489">
        <f>BS5+BT5+BU5</f>
        <v>35257.472640070751</v>
      </c>
      <c r="BW5" s="490"/>
      <c r="BX5" s="450" t="s">
        <v>22</v>
      </c>
      <c r="BY5" s="487">
        <f>BQ5+500</f>
        <v>26415.084630702499</v>
      </c>
      <c r="BZ5" s="487">
        <f>BY5*0.1105</f>
        <v>2918.8668516926259</v>
      </c>
      <c r="CA5" s="488">
        <f>BY5+BZ5</f>
        <v>29333.951482395125</v>
      </c>
      <c r="CB5" s="487">
        <f>BY5*$H$3</f>
        <v>5283.0169261404999</v>
      </c>
      <c r="CC5" s="487">
        <f>BY5*0.05</f>
        <v>1320.754231535125</v>
      </c>
      <c r="CD5" s="489">
        <f>CA5+CB5+CC5</f>
        <v>35937.722640070751</v>
      </c>
      <c r="CE5" s="320"/>
      <c r="CF5" s="604" t="s">
        <v>23</v>
      </c>
      <c r="CG5" s="606">
        <v>20</v>
      </c>
      <c r="CH5" s="606">
        <v>0</v>
      </c>
      <c r="CJ5" s="415">
        <v>18516</v>
      </c>
      <c r="CK5" s="20">
        <v>8.5</v>
      </c>
      <c r="CL5" s="20">
        <v>11.05</v>
      </c>
    </row>
    <row r="6" spans="1:90" ht="15" customHeight="1" x14ac:dyDescent="0.25">
      <c r="A6" s="21"/>
      <c r="C6" s="451"/>
      <c r="D6" s="450" t="s">
        <v>24</v>
      </c>
      <c r="E6" s="22">
        <v>24283</v>
      </c>
      <c r="F6" s="68">
        <f t="shared" ref="F6:F63" si="0">E6*0.1075</f>
        <v>2610.4225000000001</v>
      </c>
      <c r="G6" s="55">
        <f t="shared" ref="G6:G63" si="1">E6+F6</f>
        <v>26893.422500000001</v>
      </c>
      <c r="H6" s="68">
        <f>E6*$H$3</f>
        <v>4856.6000000000004</v>
      </c>
      <c r="I6" s="68">
        <f t="shared" ref="I6:I63" si="2">E6*0.05</f>
        <v>1214.1500000000001</v>
      </c>
      <c r="J6" s="65">
        <f t="shared" ref="J6:J63" si="3">G6+H6+I6</f>
        <v>32964.172500000001</v>
      </c>
      <c r="L6" s="18" t="s">
        <v>24</v>
      </c>
      <c r="M6" s="22">
        <f t="shared" ref="M6:M63" si="4">E6*1.01</f>
        <v>24525.83</v>
      </c>
      <c r="N6" s="68">
        <f t="shared" ref="N6:N63" si="5">M6*0.1085</f>
        <v>2661.0525550000002</v>
      </c>
      <c r="O6" s="55">
        <f t="shared" ref="O6:O35" si="6">M6+N6</f>
        <v>27186.882555000004</v>
      </c>
      <c r="P6" s="68">
        <f>M6*$H$3</f>
        <v>4905.1660000000002</v>
      </c>
      <c r="Q6" s="68">
        <f t="shared" ref="Q6:Q63" si="7">M6*0.05</f>
        <v>1226.2915</v>
      </c>
      <c r="R6" s="65">
        <f t="shared" ref="R6:R63" si="8">O6+P6+Q6</f>
        <v>33318.340055000008</v>
      </c>
      <c r="S6" s="320"/>
      <c r="T6" s="18" t="s">
        <v>24</v>
      </c>
      <c r="U6" s="22">
        <f t="shared" ref="U6:U63" si="9">M6*1.01</f>
        <v>24771.088300000003</v>
      </c>
      <c r="V6" s="68">
        <f t="shared" ref="V6:V63" si="10">U6*0.1085</f>
        <v>2687.6630805500004</v>
      </c>
      <c r="W6" s="55">
        <f t="shared" ref="W6:W35" si="11">U6+V6</f>
        <v>27458.751380550002</v>
      </c>
      <c r="X6" s="68">
        <f>U6*$H$3</f>
        <v>4954.2176600000012</v>
      </c>
      <c r="Y6" s="68">
        <f t="shared" ref="Y6:Y63" si="12">U6*0.05</f>
        <v>1238.5544150000003</v>
      </c>
      <c r="Z6" s="65">
        <f t="shared" ref="Z6:Z63" si="13">W6+X6+Y6</f>
        <v>33651.523455550006</v>
      </c>
      <c r="AA6" s="320"/>
      <c r="AB6" s="18" t="s">
        <v>24</v>
      </c>
      <c r="AC6" s="22">
        <f t="shared" ref="AC6:AC13" si="14">U6*1.01</f>
        <v>25018.799183000003</v>
      </c>
      <c r="AD6" s="68">
        <f t="shared" ref="AD6:AD63" si="15">AC6*0.1085</f>
        <v>2714.5397113555005</v>
      </c>
      <c r="AE6" s="55">
        <f t="shared" ref="AE6:AE35" si="16">AC6+AD6</f>
        <v>27733.338894355504</v>
      </c>
      <c r="AF6" s="68">
        <f>AC6*$H$3</f>
        <v>5003.7598366000011</v>
      </c>
      <c r="AG6" s="68">
        <f t="shared" ref="AG6:AG63" si="17">AC6*0.05</f>
        <v>1250.9399591500003</v>
      </c>
      <c r="AH6" s="65">
        <f t="shared" ref="AH6:AH63" si="18">AE6+AF6+AG6</f>
        <v>33988.038690105503</v>
      </c>
      <c r="AI6" s="320"/>
      <c r="AJ6" s="18" t="s">
        <v>24</v>
      </c>
      <c r="AK6" s="22">
        <f t="shared" ref="AK6:AK63" si="19">AC6*1.0175</f>
        <v>25456.628168702504</v>
      </c>
      <c r="AL6" s="68">
        <f t="shared" ref="AL6:AL63" si="20">AK6*0.1095</f>
        <v>2787.5007844729244</v>
      </c>
      <c r="AM6" s="55">
        <f t="shared" ref="AM6:AM35" si="21">AK6+AL6</f>
        <v>28244.12895317543</v>
      </c>
      <c r="AN6" s="68">
        <f>AK6*$H$3</f>
        <v>5091.325633740501</v>
      </c>
      <c r="AO6" s="68">
        <f t="shared" ref="AO6:AO63" si="22">AK6*0.05</f>
        <v>1272.8314084351252</v>
      </c>
      <c r="AP6" s="65">
        <f t="shared" ref="AP6:AP63" si="23">AM6+AN6+AO6</f>
        <v>34608.285995351056</v>
      </c>
      <c r="AQ6" s="320"/>
      <c r="AR6" s="18" t="s">
        <v>24</v>
      </c>
      <c r="AS6" s="22">
        <f t="shared" ref="AS6:AS15" si="24">AK6*1.005</f>
        <v>25583.911309546012</v>
      </c>
      <c r="AT6" s="68">
        <f t="shared" ref="AT6:AT63" si="25">AS6*0.1105</f>
        <v>2827.0221997048343</v>
      </c>
      <c r="AU6" s="55">
        <f t="shared" ref="AU6:AU35" si="26">AS6+AT6</f>
        <v>28410.933509250848</v>
      </c>
      <c r="AV6" s="68">
        <f>AS6*$H$3</f>
        <v>5116.782261909203</v>
      </c>
      <c r="AW6" s="68">
        <f t="shared" ref="AW6:AW63" si="27">AS6*0.05</f>
        <v>1279.1955654773008</v>
      </c>
      <c r="AX6" s="65">
        <f t="shared" ref="AX6:AX63" si="28">AU6+AV6+AW6</f>
        <v>34806.911336637349</v>
      </c>
      <c r="AY6" s="320"/>
      <c r="AZ6" s="18" t="s">
        <v>24</v>
      </c>
      <c r="BA6" s="22">
        <f t="shared" ref="BA6:BA63" si="29">AS6*1.02</f>
        <v>26095.589535736934</v>
      </c>
      <c r="BB6" s="68">
        <f t="shared" ref="BB6:BB63" si="30">BA6*0.1105</f>
        <v>2883.562643698931</v>
      </c>
      <c r="BC6" s="55">
        <f t="shared" ref="BC6:BC35" si="31">BA6+BB6</f>
        <v>28979.152179435863</v>
      </c>
      <c r="BD6" s="68">
        <f>BA6*$H$3</f>
        <v>5219.1179071473871</v>
      </c>
      <c r="BE6" s="68">
        <f t="shared" ref="BE6:BE63" si="32">BA6*0.05</f>
        <v>1304.7794767868468</v>
      </c>
      <c r="BF6" s="65">
        <f t="shared" ref="BF6:BF63" si="33">BC6+BD6+BE6</f>
        <v>35503.049563370099</v>
      </c>
      <c r="BG6" s="320"/>
      <c r="BH6" s="18" t="s">
        <v>24</v>
      </c>
      <c r="BI6" s="491">
        <f t="shared" ref="BI6:BI19" si="34">BA6+500</f>
        <v>26595.589535736934</v>
      </c>
      <c r="BJ6" s="491">
        <f t="shared" ref="BJ6:BJ63" si="35">BI6*0.1105</f>
        <v>2938.812643698931</v>
      </c>
      <c r="BK6" s="488">
        <f t="shared" ref="BK6:BK35" si="36">BI6+BJ6</f>
        <v>29534.402179435863</v>
      </c>
      <c r="BL6" s="491">
        <f>BI6*$H$3</f>
        <v>5319.1179071473871</v>
      </c>
      <c r="BM6" s="491">
        <f t="shared" ref="BM6:BM63" si="37">BI6*0.05</f>
        <v>1329.7794767868468</v>
      </c>
      <c r="BN6" s="489">
        <f t="shared" ref="BN6:BN63" si="38">BK6+BL6+BM6</f>
        <v>36183.299563370099</v>
      </c>
      <c r="BO6" s="490"/>
      <c r="BP6" s="450" t="s">
        <v>24</v>
      </c>
      <c r="BQ6" s="491">
        <f t="shared" ref="BQ6:BQ63" si="39">BI6*1.01</f>
        <v>26861.545431094302</v>
      </c>
      <c r="BR6" s="491">
        <f t="shared" ref="BR6:BR63" si="40">BQ6*0.1105</f>
        <v>2968.2007701359203</v>
      </c>
      <c r="BS6" s="488">
        <f t="shared" ref="BS6:BS35" si="41">BQ6+BR6</f>
        <v>29829.746201230224</v>
      </c>
      <c r="BT6" s="491">
        <f>BQ6*$H$3</f>
        <v>5372.309086218861</v>
      </c>
      <c r="BU6" s="491">
        <f t="shared" ref="BU6:BU63" si="42">BQ6*0.05</f>
        <v>1343.0772715547153</v>
      </c>
      <c r="BV6" s="489">
        <f t="shared" ref="BV6:BV63" si="43">BS6+BT6+BU6</f>
        <v>36545.132559003796</v>
      </c>
      <c r="BW6" s="490"/>
      <c r="BX6" s="450" t="s">
        <v>24</v>
      </c>
      <c r="BY6" s="491">
        <f t="shared" ref="BY6:BY19" si="44">BQ6+500</f>
        <v>27361.545431094302</v>
      </c>
      <c r="BZ6" s="491">
        <f t="shared" ref="BZ6:BZ63" si="45">BY6*0.1105</f>
        <v>3023.4507701359203</v>
      </c>
      <c r="CA6" s="488">
        <f t="shared" ref="CA6:CA35" si="46">BY6+BZ6</f>
        <v>30384.996201230224</v>
      </c>
      <c r="CB6" s="491">
        <f>BY6*$H$3</f>
        <v>5472.309086218861</v>
      </c>
      <c r="CC6" s="491">
        <f t="shared" ref="CC6:CC63" si="47">BY6*0.05</f>
        <v>1368.0772715547153</v>
      </c>
      <c r="CD6" s="489">
        <f t="shared" ref="CD6:CD63" si="48">CA6+CB6+CC6</f>
        <v>37225.382559003796</v>
      </c>
      <c r="CE6" s="320"/>
      <c r="CF6" s="605"/>
      <c r="CG6" s="607"/>
      <c r="CH6" s="607"/>
    </row>
    <row r="7" spans="1:90" ht="15.75" customHeight="1" x14ac:dyDescent="0.25">
      <c r="A7" s="595" t="s">
        <v>25</v>
      </c>
      <c r="C7" s="452"/>
      <c r="D7" s="450" t="s">
        <v>26</v>
      </c>
      <c r="E7" s="22">
        <v>25175</v>
      </c>
      <c r="F7" s="68">
        <f t="shared" si="0"/>
        <v>2706.3125</v>
      </c>
      <c r="G7" s="55">
        <f t="shared" si="1"/>
        <v>27881.3125</v>
      </c>
      <c r="H7" s="68">
        <f>E7*$H$3</f>
        <v>5035</v>
      </c>
      <c r="I7" s="68">
        <f t="shared" si="2"/>
        <v>1258.75</v>
      </c>
      <c r="J7" s="65">
        <f t="shared" si="3"/>
        <v>34175.0625</v>
      </c>
      <c r="L7" s="18" t="s">
        <v>26</v>
      </c>
      <c r="M7" s="22">
        <f t="shared" si="4"/>
        <v>25426.75</v>
      </c>
      <c r="N7" s="68">
        <f t="shared" si="5"/>
        <v>2758.8023749999998</v>
      </c>
      <c r="O7" s="55">
        <f t="shared" si="6"/>
        <v>28185.552374999999</v>
      </c>
      <c r="P7" s="68">
        <f>M7*$H$3</f>
        <v>5085.3500000000004</v>
      </c>
      <c r="Q7" s="68">
        <f t="shared" si="7"/>
        <v>1271.3375000000001</v>
      </c>
      <c r="R7" s="65">
        <f t="shared" si="8"/>
        <v>34542.239874999999</v>
      </c>
      <c r="S7" s="320"/>
      <c r="T7" s="18" t="s">
        <v>26</v>
      </c>
      <c r="U7" s="22">
        <f t="shared" si="9"/>
        <v>25681.017500000002</v>
      </c>
      <c r="V7" s="68">
        <f t="shared" si="10"/>
        <v>2786.3903987500003</v>
      </c>
      <c r="W7" s="55">
        <f t="shared" si="11"/>
        <v>28467.407898750003</v>
      </c>
      <c r="X7" s="68">
        <f>U7*$H$3</f>
        <v>5136.2035000000005</v>
      </c>
      <c r="Y7" s="68">
        <f t="shared" si="12"/>
        <v>1284.0508750000001</v>
      </c>
      <c r="Z7" s="65">
        <f t="shared" si="13"/>
        <v>34887.662273750007</v>
      </c>
      <c r="AA7" s="320"/>
      <c r="AB7" s="18" t="s">
        <v>26</v>
      </c>
      <c r="AC7" s="22">
        <f t="shared" si="14"/>
        <v>25937.827675</v>
      </c>
      <c r="AD7" s="68">
        <f t="shared" si="15"/>
        <v>2814.2543027375</v>
      </c>
      <c r="AE7" s="55">
        <f t="shared" si="16"/>
        <v>28752.0819777375</v>
      </c>
      <c r="AF7" s="68">
        <f>AC7*$H$3</f>
        <v>5187.5655350000006</v>
      </c>
      <c r="AG7" s="68">
        <f t="shared" si="17"/>
        <v>1296.8913837500002</v>
      </c>
      <c r="AH7" s="65">
        <f t="shared" si="18"/>
        <v>35236.538896487502</v>
      </c>
      <c r="AI7" s="320"/>
      <c r="AJ7" s="18" t="s">
        <v>26</v>
      </c>
      <c r="AK7" s="22">
        <f t="shared" si="19"/>
        <v>26391.739659312501</v>
      </c>
      <c r="AL7" s="68">
        <f t="shared" si="20"/>
        <v>2889.895492694719</v>
      </c>
      <c r="AM7" s="55">
        <f t="shared" si="21"/>
        <v>29281.63515200722</v>
      </c>
      <c r="AN7" s="68">
        <f>AK7*$H$3</f>
        <v>5278.3479318625004</v>
      </c>
      <c r="AO7" s="68">
        <f t="shared" si="22"/>
        <v>1319.5869829656251</v>
      </c>
      <c r="AP7" s="65">
        <f t="shared" si="23"/>
        <v>35879.570066835346</v>
      </c>
      <c r="AQ7" s="320"/>
      <c r="AR7" s="18" t="s">
        <v>26</v>
      </c>
      <c r="AS7" s="22">
        <f t="shared" si="24"/>
        <v>26523.698357609061</v>
      </c>
      <c r="AT7" s="68">
        <f t="shared" si="25"/>
        <v>2930.8686685158013</v>
      </c>
      <c r="AU7" s="55">
        <f t="shared" si="26"/>
        <v>29454.567026124863</v>
      </c>
      <c r="AV7" s="68">
        <f>AS7*$H$3</f>
        <v>5304.7396715218129</v>
      </c>
      <c r="AW7" s="68">
        <f t="shared" si="27"/>
        <v>1326.1849178804532</v>
      </c>
      <c r="AX7" s="65">
        <f t="shared" si="28"/>
        <v>36085.491615527135</v>
      </c>
      <c r="AY7" s="320"/>
      <c r="AZ7" s="18" t="s">
        <v>26</v>
      </c>
      <c r="BA7" s="22">
        <f t="shared" si="29"/>
        <v>27054.172324761243</v>
      </c>
      <c r="BB7" s="68">
        <f t="shared" si="30"/>
        <v>2989.4860418861172</v>
      </c>
      <c r="BC7" s="55">
        <f t="shared" si="31"/>
        <v>30043.65836664736</v>
      </c>
      <c r="BD7" s="68">
        <f>BA7*$H$3</f>
        <v>5410.8344649522487</v>
      </c>
      <c r="BE7" s="68">
        <f t="shared" si="32"/>
        <v>1352.7086162380622</v>
      </c>
      <c r="BF7" s="65">
        <f t="shared" si="33"/>
        <v>36807.201447837673</v>
      </c>
      <c r="BG7" s="320"/>
      <c r="BH7" s="18" t="s">
        <v>26</v>
      </c>
      <c r="BI7" s="491">
        <f t="shared" si="34"/>
        <v>27554.172324761243</v>
      </c>
      <c r="BJ7" s="491">
        <f t="shared" si="35"/>
        <v>3044.7360418861172</v>
      </c>
      <c r="BK7" s="488">
        <f t="shared" si="36"/>
        <v>30598.90836664736</v>
      </c>
      <c r="BL7" s="491">
        <f>BI7*$H$3</f>
        <v>5510.8344649522487</v>
      </c>
      <c r="BM7" s="491">
        <f t="shared" si="37"/>
        <v>1377.7086162380622</v>
      </c>
      <c r="BN7" s="489">
        <f t="shared" si="38"/>
        <v>37487.451447837673</v>
      </c>
      <c r="BO7" s="490"/>
      <c r="BP7" s="450" t="s">
        <v>26</v>
      </c>
      <c r="BQ7" s="491">
        <f t="shared" si="39"/>
        <v>27829.714048008856</v>
      </c>
      <c r="BR7" s="491">
        <f t="shared" si="40"/>
        <v>3075.1834023049787</v>
      </c>
      <c r="BS7" s="488">
        <f t="shared" si="41"/>
        <v>30904.897450313834</v>
      </c>
      <c r="BT7" s="491">
        <f>BQ7*$H$3</f>
        <v>5565.9428096017718</v>
      </c>
      <c r="BU7" s="491">
        <f t="shared" si="42"/>
        <v>1391.485702400443</v>
      </c>
      <c r="BV7" s="489">
        <f t="shared" si="43"/>
        <v>37862.325962316048</v>
      </c>
      <c r="BW7" s="490"/>
      <c r="BX7" s="450" t="s">
        <v>26</v>
      </c>
      <c r="BY7" s="491">
        <f t="shared" si="44"/>
        <v>28329.714048008856</v>
      </c>
      <c r="BZ7" s="491">
        <f t="shared" si="45"/>
        <v>3130.4334023049787</v>
      </c>
      <c r="CA7" s="488">
        <f t="shared" si="46"/>
        <v>31460.147450313834</v>
      </c>
      <c r="CB7" s="491">
        <f>BY7*$H$3</f>
        <v>5665.9428096017718</v>
      </c>
      <c r="CC7" s="491">
        <f t="shared" si="47"/>
        <v>1416.485702400443</v>
      </c>
      <c r="CD7" s="489">
        <f t="shared" si="48"/>
        <v>38542.575962316048</v>
      </c>
      <c r="CE7" s="320"/>
      <c r="CF7" s="604" t="s">
        <v>27</v>
      </c>
      <c r="CG7" s="606">
        <v>20</v>
      </c>
      <c r="CH7" s="606">
        <v>5</v>
      </c>
    </row>
    <row r="8" spans="1:90" ht="15.75" customHeight="1" x14ac:dyDescent="0.25">
      <c r="A8" s="595"/>
      <c r="C8" s="452"/>
      <c r="D8" s="450" t="s">
        <v>28</v>
      </c>
      <c r="E8" s="22">
        <v>25732</v>
      </c>
      <c r="F8" s="68">
        <f t="shared" si="0"/>
        <v>2766.19</v>
      </c>
      <c r="G8" s="55">
        <f t="shared" si="1"/>
        <v>28498.19</v>
      </c>
      <c r="H8" s="68">
        <f t="shared" ref="H8:H18" si="49">E8*$H$3</f>
        <v>5146.4000000000005</v>
      </c>
      <c r="I8" s="68">
        <f t="shared" si="2"/>
        <v>1286.6000000000001</v>
      </c>
      <c r="J8" s="65">
        <f t="shared" si="3"/>
        <v>34931.189999999995</v>
      </c>
      <c r="L8" s="18" t="s">
        <v>28</v>
      </c>
      <c r="M8" s="22">
        <f t="shared" si="4"/>
        <v>25989.32</v>
      </c>
      <c r="N8" s="68">
        <f t="shared" si="5"/>
        <v>2819.8412199999998</v>
      </c>
      <c r="O8" s="55">
        <f t="shared" si="6"/>
        <v>28809.161219999998</v>
      </c>
      <c r="P8" s="68">
        <f t="shared" ref="P8:P18" si="50">M8*$H$3</f>
        <v>5197.8640000000005</v>
      </c>
      <c r="Q8" s="68">
        <f t="shared" si="7"/>
        <v>1299.4660000000001</v>
      </c>
      <c r="R8" s="65">
        <f t="shared" si="8"/>
        <v>35306.491219999996</v>
      </c>
      <c r="S8" s="320"/>
      <c r="T8" s="18" t="s">
        <v>28</v>
      </c>
      <c r="U8" s="22">
        <f t="shared" si="9"/>
        <v>26249.213199999998</v>
      </c>
      <c r="V8" s="68">
        <f t="shared" si="10"/>
        <v>2848.0396321999997</v>
      </c>
      <c r="W8" s="55">
        <f t="shared" si="11"/>
        <v>29097.2528322</v>
      </c>
      <c r="X8" s="68">
        <f t="shared" ref="X8:X18" si="51">U8*$H$3</f>
        <v>5249.8426399999998</v>
      </c>
      <c r="Y8" s="68">
        <f t="shared" si="12"/>
        <v>1312.46066</v>
      </c>
      <c r="Z8" s="65">
        <f t="shared" si="13"/>
        <v>35659.556132199999</v>
      </c>
      <c r="AA8" s="320"/>
      <c r="AB8" s="18" t="s">
        <v>28</v>
      </c>
      <c r="AC8" s="22">
        <f t="shared" si="14"/>
        <v>26511.705331999998</v>
      </c>
      <c r="AD8" s="68">
        <f t="shared" si="15"/>
        <v>2876.5200285219998</v>
      </c>
      <c r="AE8" s="55">
        <f t="shared" si="16"/>
        <v>29388.225360521996</v>
      </c>
      <c r="AF8" s="68">
        <f t="shared" ref="AF8:AF18" si="52">AC8*$H$3</f>
        <v>5302.3410664000003</v>
      </c>
      <c r="AG8" s="68">
        <f t="shared" si="17"/>
        <v>1325.5852666000001</v>
      </c>
      <c r="AH8" s="65">
        <f t="shared" si="18"/>
        <v>36016.151693521999</v>
      </c>
      <c r="AI8" s="320"/>
      <c r="AJ8" s="18" t="s">
        <v>28</v>
      </c>
      <c r="AK8" s="22">
        <f t="shared" si="19"/>
        <v>26975.66017531</v>
      </c>
      <c r="AL8" s="68">
        <f t="shared" si="20"/>
        <v>2953.8347891964449</v>
      </c>
      <c r="AM8" s="55">
        <f t="shared" si="21"/>
        <v>29929.494964506444</v>
      </c>
      <c r="AN8" s="68">
        <f t="shared" ref="AN8:AN18" si="53">AK8*$H$3</f>
        <v>5395.1320350620008</v>
      </c>
      <c r="AO8" s="68">
        <f t="shared" si="22"/>
        <v>1348.7830087655002</v>
      </c>
      <c r="AP8" s="65">
        <f t="shared" si="23"/>
        <v>36673.410008333944</v>
      </c>
      <c r="AQ8" s="320"/>
      <c r="AR8" s="18" t="s">
        <v>28</v>
      </c>
      <c r="AS8" s="22">
        <f t="shared" si="24"/>
        <v>27110.538476186546</v>
      </c>
      <c r="AT8" s="68">
        <f t="shared" si="25"/>
        <v>2995.7145016186132</v>
      </c>
      <c r="AU8" s="55">
        <f t="shared" si="26"/>
        <v>30106.252977805161</v>
      </c>
      <c r="AV8" s="68">
        <f t="shared" ref="AV8:AV18" si="54">AS8*$H$3</f>
        <v>5422.1076952373096</v>
      </c>
      <c r="AW8" s="68">
        <f t="shared" si="27"/>
        <v>1355.5269238093274</v>
      </c>
      <c r="AX8" s="65">
        <f t="shared" si="28"/>
        <v>36883.887596851797</v>
      </c>
      <c r="AY8" s="320"/>
      <c r="AZ8" s="18" t="s">
        <v>28</v>
      </c>
      <c r="BA8" s="22">
        <f t="shared" si="29"/>
        <v>27652.749245710278</v>
      </c>
      <c r="BB8" s="68">
        <f t="shared" si="30"/>
        <v>3055.6287916509859</v>
      </c>
      <c r="BC8" s="55">
        <f t="shared" si="31"/>
        <v>30708.378037361264</v>
      </c>
      <c r="BD8" s="68">
        <f t="shared" ref="BD8:BD18" si="55">BA8*$H$3</f>
        <v>5530.5498491420558</v>
      </c>
      <c r="BE8" s="68">
        <f t="shared" si="32"/>
        <v>1382.6374622855139</v>
      </c>
      <c r="BF8" s="65">
        <f t="shared" si="33"/>
        <v>37621.565348788834</v>
      </c>
      <c r="BG8" s="320"/>
      <c r="BH8" s="18" t="s">
        <v>28</v>
      </c>
      <c r="BI8" s="491">
        <f t="shared" si="34"/>
        <v>28152.749245710278</v>
      </c>
      <c r="BJ8" s="491">
        <f t="shared" si="35"/>
        <v>3110.8787916509859</v>
      </c>
      <c r="BK8" s="488">
        <f t="shared" si="36"/>
        <v>31263.628037361264</v>
      </c>
      <c r="BL8" s="491">
        <f t="shared" ref="BL8:BL18" si="56">BI8*$H$3</f>
        <v>5630.5498491420558</v>
      </c>
      <c r="BM8" s="491">
        <f t="shared" si="37"/>
        <v>1407.6374622855139</v>
      </c>
      <c r="BN8" s="489">
        <f t="shared" si="38"/>
        <v>38301.815348788834</v>
      </c>
      <c r="BO8" s="490"/>
      <c r="BP8" s="450" t="s">
        <v>28</v>
      </c>
      <c r="BQ8" s="491">
        <f t="shared" si="39"/>
        <v>28434.27673816738</v>
      </c>
      <c r="BR8" s="491">
        <f t="shared" si="40"/>
        <v>3141.9875795674957</v>
      </c>
      <c r="BS8" s="488">
        <f t="shared" si="41"/>
        <v>31576.264317734876</v>
      </c>
      <c r="BT8" s="491">
        <f t="shared" ref="BT8:BT18" si="57">BQ8*$H$3</f>
        <v>5686.8553476334764</v>
      </c>
      <c r="BU8" s="491">
        <f t="shared" si="42"/>
        <v>1421.7138369083691</v>
      </c>
      <c r="BV8" s="489">
        <f t="shared" si="43"/>
        <v>38684.833502276721</v>
      </c>
      <c r="BW8" s="490"/>
      <c r="BX8" s="450" t="s">
        <v>28</v>
      </c>
      <c r="BY8" s="491">
        <f t="shared" si="44"/>
        <v>28934.27673816738</v>
      </c>
      <c r="BZ8" s="491">
        <f t="shared" si="45"/>
        <v>3197.2375795674957</v>
      </c>
      <c r="CA8" s="488">
        <f t="shared" si="46"/>
        <v>32131.514317734876</v>
      </c>
      <c r="CB8" s="491">
        <f t="shared" ref="CB8:CB18" si="58">BY8*$H$3</f>
        <v>5786.8553476334764</v>
      </c>
      <c r="CC8" s="491">
        <f t="shared" si="47"/>
        <v>1446.7138369083691</v>
      </c>
      <c r="CD8" s="489">
        <f t="shared" si="48"/>
        <v>39365.083502276721</v>
      </c>
      <c r="CE8" s="320"/>
      <c r="CF8" s="605"/>
      <c r="CG8" s="607"/>
      <c r="CH8" s="607"/>
    </row>
    <row r="9" spans="1:90" ht="15.75" x14ac:dyDescent="0.25">
      <c r="A9" s="21"/>
      <c r="C9" s="452"/>
      <c r="D9" s="450" t="s">
        <v>29</v>
      </c>
      <c r="E9" s="22">
        <v>26679</v>
      </c>
      <c r="F9" s="68">
        <f t="shared" si="0"/>
        <v>2867.9924999999998</v>
      </c>
      <c r="G9" s="55">
        <f t="shared" si="1"/>
        <v>29546.9925</v>
      </c>
      <c r="H9" s="68">
        <f t="shared" si="49"/>
        <v>5335.8</v>
      </c>
      <c r="I9" s="68">
        <f t="shared" si="2"/>
        <v>1333.95</v>
      </c>
      <c r="J9" s="65">
        <f t="shared" si="3"/>
        <v>36216.7425</v>
      </c>
      <c r="L9" s="18" t="s">
        <v>29</v>
      </c>
      <c r="M9" s="22">
        <f t="shared" si="4"/>
        <v>26945.79</v>
      </c>
      <c r="N9" s="68">
        <f t="shared" si="5"/>
        <v>2923.618215</v>
      </c>
      <c r="O9" s="55">
        <f t="shared" si="6"/>
        <v>29869.408214999999</v>
      </c>
      <c r="P9" s="68">
        <f t="shared" si="50"/>
        <v>5389.1580000000004</v>
      </c>
      <c r="Q9" s="68">
        <f t="shared" si="7"/>
        <v>1347.2895000000001</v>
      </c>
      <c r="R9" s="65">
        <f t="shared" si="8"/>
        <v>36605.855714999998</v>
      </c>
      <c r="S9" s="320"/>
      <c r="T9" s="18" t="s">
        <v>29</v>
      </c>
      <c r="U9" s="22">
        <f t="shared" si="9"/>
        <v>27215.247900000002</v>
      </c>
      <c r="V9" s="68">
        <f t="shared" si="10"/>
        <v>2952.8543971500003</v>
      </c>
      <c r="W9" s="55">
        <f t="shared" si="11"/>
        <v>30168.102297150002</v>
      </c>
      <c r="X9" s="68">
        <f t="shared" si="51"/>
        <v>5443.0495800000008</v>
      </c>
      <c r="Y9" s="68">
        <f t="shared" si="12"/>
        <v>1360.7623950000002</v>
      </c>
      <c r="Z9" s="65">
        <f t="shared" si="13"/>
        <v>36971.914272150003</v>
      </c>
      <c r="AA9" s="320"/>
      <c r="AB9" s="18" t="s">
        <v>29</v>
      </c>
      <c r="AC9" s="22">
        <f t="shared" si="14"/>
        <v>27487.400379000002</v>
      </c>
      <c r="AD9" s="68">
        <f t="shared" si="15"/>
        <v>2982.3829411215002</v>
      </c>
      <c r="AE9" s="55">
        <f t="shared" si="16"/>
        <v>30469.783320121503</v>
      </c>
      <c r="AF9" s="68">
        <f t="shared" si="52"/>
        <v>5497.480075800001</v>
      </c>
      <c r="AG9" s="68">
        <f t="shared" si="17"/>
        <v>1374.3700189500003</v>
      </c>
      <c r="AH9" s="65">
        <f t="shared" si="18"/>
        <v>37341.633414871503</v>
      </c>
      <c r="AI9" s="320"/>
      <c r="AJ9" s="18" t="s">
        <v>29</v>
      </c>
      <c r="AK9" s="22">
        <f t="shared" si="19"/>
        <v>27968.429885632504</v>
      </c>
      <c r="AL9" s="68">
        <f t="shared" si="20"/>
        <v>3062.5430724767593</v>
      </c>
      <c r="AM9" s="55">
        <f t="shared" si="21"/>
        <v>31030.972958109262</v>
      </c>
      <c r="AN9" s="68">
        <f t="shared" si="53"/>
        <v>5593.6859771265008</v>
      </c>
      <c r="AO9" s="68">
        <f t="shared" si="22"/>
        <v>1398.4214942816252</v>
      </c>
      <c r="AP9" s="65">
        <f t="shared" si="23"/>
        <v>38023.080429517388</v>
      </c>
      <c r="AQ9" s="320"/>
      <c r="AR9" s="18" t="s">
        <v>29</v>
      </c>
      <c r="AS9" s="22">
        <f t="shared" si="24"/>
        <v>28108.272035060665</v>
      </c>
      <c r="AT9" s="68">
        <f t="shared" si="25"/>
        <v>3105.9640598742035</v>
      </c>
      <c r="AU9" s="55">
        <f t="shared" si="26"/>
        <v>31214.236094934869</v>
      </c>
      <c r="AV9" s="68">
        <f t="shared" si="54"/>
        <v>5621.6544070121336</v>
      </c>
      <c r="AW9" s="68">
        <f t="shared" si="27"/>
        <v>1405.4136017530334</v>
      </c>
      <c r="AX9" s="65">
        <f t="shared" si="28"/>
        <v>38241.304103700037</v>
      </c>
      <c r="AY9" s="320"/>
      <c r="AZ9" s="18" t="s">
        <v>29</v>
      </c>
      <c r="BA9" s="22">
        <f t="shared" si="29"/>
        <v>28670.437475761879</v>
      </c>
      <c r="BB9" s="68">
        <f t="shared" si="30"/>
        <v>3168.0833410716878</v>
      </c>
      <c r="BC9" s="55">
        <f t="shared" si="31"/>
        <v>31838.520816833567</v>
      </c>
      <c r="BD9" s="68">
        <f t="shared" si="55"/>
        <v>5734.0874951523765</v>
      </c>
      <c r="BE9" s="68">
        <f t="shared" si="32"/>
        <v>1433.5218737880941</v>
      </c>
      <c r="BF9" s="65">
        <f t="shared" si="33"/>
        <v>39006.130185774033</v>
      </c>
      <c r="BG9" s="320"/>
      <c r="BH9" s="18" t="s">
        <v>29</v>
      </c>
      <c r="BI9" s="491">
        <f t="shared" si="34"/>
        <v>29170.437475761879</v>
      </c>
      <c r="BJ9" s="491">
        <f t="shared" si="35"/>
        <v>3223.3333410716878</v>
      </c>
      <c r="BK9" s="488">
        <f t="shared" si="36"/>
        <v>32393.770816833567</v>
      </c>
      <c r="BL9" s="491">
        <f t="shared" si="56"/>
        <v>5834.0874951523765</v>
      </c>
      <c r="BM9" s="491">
        <f t="shared" si="37"/>
        <v>1458.5218737880941</v>
      </c>
      <c r="BN9" s="489">
        <f t="shared" si="38"/>
        <v>39686.380185774033</v>
      </c>
      <c r="BO9" s="490"/>
      <c r="BP9" s="450" t="s">
        <v>29</v>
      </c>
      <c r="BQ9" s="491">
        <f t="shared" si="39"/>
        <v>29462.1418505195</v>
      </c>
      <c r="BR9" s="491">
        <f t="shared" si="40"/>
        <v>3255.5666744824048</v>
      </c>
      <c r="BS9" s="488">
        <f t="shared" si="41"/>
        <v>32717.708525001904</v>
      </c>
      <c r="BT9" s="491">
        <f t="shared" si="57"/>
        <v>5892.4283701039003</v>
      </c>
      <c r="BU9" s="491">
        <f t="shared" si="42"/>
        <v>1473.1070925259751</v>
      </c>
      <c r="BV9" s="489">
        <f t="shared" si="43"/>
        <v>40083.24398763178</v>
      </c>
      <c r="BW9" s="490"/>
      <c r="BX9" s="450" t="s">
        <v>29</v>
      </c>
      <c r="BY9" s="491">
        <f t="shared" si="44"/>
        <v>29962.1418505195</v>
      </c>
      <c r="BZ9" s="491">
        <f t="shared" si="45"/>
        <v>3310.8166744824048</v>
      </c>
      <c r="CA9" s="488">
        <f t="shared" si="46"/>
        <v>33272.958525001901</v>
      </c>
      <c r="CB9" s="491">
        <f t="shared" si="58"/>
        <v>5992.4283701039003</v>
      </c>
      <c r="CC9" s="491">
        <f t="shared" si="47"/>
        <v>1498.1070925259751</v>
      </c>
      <c r="CD9" s="489">
        <f t="shared" si="48"/>
        <v>40763.49398763178</v>
      </c>
      <c r="CE9" s="320"/>
      <c r="CF9" s="601"/>
      <c r="CG9" s="602"/>
      <c r="CH9" s="602"/>
    </row>
    <row r="10" spans="1:90" ht="15.75" x14ac:dyDescent="0.25">
      <c r="A10" s="603" t="s">
        <v>30</v>
      </c>
      <c r="C10" s="452"/>
      <c r="D10" s="450" t="s">
        <v>31</v>
      </c>
      <c r="E10" s="22">
        <v>27479</v>
      </c>
      <c r="F10" s="68">
        <f t="shared" si="0"/>
        <v>2953.9924999999998</v>
      </c>
      <c r="G10" s="55">
        <f t="shared" si="1"/>
        <v>30432.9925</v>
      </c>
      <c r="H10" s="68">
        <f t="shared" si="49"/>
        <v>5495.8</v>
      </c>
      <c r="I10" s="68">
        <f t="shared" si="2"/>
        <v>1373.95</v>
      </c>
      <c r="J10" s="65">
        <f t="shared" si="3"/>
        <v>37302.7425</v>
      </c>
      <c r="L10" s="18" t="s">
        <v>31</v>
      </c>
      <c r="M10" s="22">
        <f t="shared" si="4"/>
        <v>27753.79</v>
      </c>
      <c r="N10" s="68">
        <f t="shared" si="5"/>
        <v>3011.2862150000001</v>
      </c>
      <c r="O10" s="55">
        <f t="shared" si="6"/>
        <v>30765.076215000001</v>
      </c>
      <c r="P10" s="68">
        <f t="shared" si="50"/>
        <v>5550.7580000000007</v>
      </c>
      <c r="Q10" s="68">
        <f t="shared" si="7"/>
        <v>1387.6895000000002</v>
      </c>
      <c r="R10" s="65">
        <f t="shared" si="8"/>
        <v>37703.523715000003</v>
      </c>
      <c r="S10" s="320"/>
      <c r="T10" s="18" t="s">
        <v>31</v>
      </c>
      <c r="U10" s="22">
        <f t="shared" si="9"/>
        <v>28031.3279</v>
      </c>
      <c r="V10" s="68">
        <f t="shared" si="10"/>
        <v>3041.3990771499998</v>
      </c>
      <c r="W10" s="55">
        <f t="shared" si="11"/>
        <v>31072.72697715</v>
      </c>
      <c r="X10" s="68">
        <f t="shared" si="51"/>
        <v>5606.2655800000002</v>
      </c>
      <c r="Y10" s="68">
        <f t="shared" si="12"/>
        <v>1401.5663950000001</v>
      </c>
      <c r="Z10" s="65">
        <f t="shared" si="13"/>
        <v>38080.558952150001</v>
      </c>
      <c r="AA10" s="320"/>
      <c r="AB10" s="18" t="s">
        <v>31</v>
      </c>
      <c r="AC10" s="22">
        <f t="shared" si="14"/>
        <v>28311.641179000002</v>
      </c>
      <c r="AD10" s="68">
        <f t="shared" si="15"/>
        <v>3071.8130679215001</v>
      </c>
      <c r="AE10" s="55">
        <f t="shared" si="16"/>
        <v>31383.454246921501</v>
      </c>
      <c r="AF10" s="68">
        <f t="shared" si="52"/>
        <v>5662.3282358000006</v>
      </c>
      <c r="AG10" s="68">
        <f t="shared" si="17"/>
        <v>1415.5820589500001</v>
      </c>
      <c r="AH10" s="65">
        <f t="shared" si="18"/>
        <v>38461.364541671501</v>
      </c>
      <c r="AI10" s="320"/>
      <c r="AJ10" s="18" t="s">
        <v>31</v>
      </c>
      <c r="AK10" s="22">
        <f t="shared" si="19"/>
        <v>28807.094899632502</v>
      </c>
      <c r="AL10" s="68">
        <f t="shared" si="20"/>
        <v>3154.3768915097589</v>
      </c>
      <c r="AM10" s="55">
        <f t="shared" si="21"/>
        <v>31961.471791142263</v>
      </c>
      <c r="AN10" s="68">
        <f t="shared" si="53"/>
        <v>5761.4189799265005</v>
      </c>
      <c r="AO10" s="68">
        <f t="shared" si="22"/>
        <v>1440.3547449816251</v>
      </c>
      <c r="AP10" s="65">
        <f t="shared" si="23"/>
        <v>39163.245516050389</v>
      </c>
      <c r="AQ10" s="320"/>
      <c r="AR10" s="18" t="s">
        <v>31</v>
      </c>
      <c r="AS10" s="22">
        <f t="shared" si="24"/>
        <v>28951.130374130662</v>
      </c>
      <c r="AT10" s="68">
        <f t="shared" si="25"/>
        <v>3199.0999063414383</v>
      </c>
      <c r="AU10" s="55">
        <f t="shared" si="26"/>
        <v>32150.2302804721</v>
      </c>
      <c r="AV10" s="68">
        <f t="shared" si="54"/>
        <v>5790.2260748261324</v>
      </c>
      <c r="AW10" s="68">
        <f t="shared" si="27"/>
        <v>1447.5565187065331</v>
      </c>
      <c r="AX10" s="65">
        <f t="shared" si="28"/>
        <v>39388.012874004766</v>
      </c>
      <c r="AY10" s="320"/>
      <c r="AZ10" s="18" t="s">
        <v>31</v>
      </c>
      <c r="BA10" s="22">
        <f t="shared" si="29"/>
        <v>29530.152981613275</v>
      </c>
      <c r="BB10" s="68">
        <f t="shared" si="30"/>
        <v>3263.0819044682671</v>
      </c>
      <c r="BC10" s="55">
        <f t="shared" si="31"/>
        <v>32793.23488608154</v>
      </c>
      <c r="BD10" s="68">
        <f t="shared" si="55"/>
        <v>5906.0305963226556</v>
      </c>
      <c r="BE10" s="68">
        <f t="shared" si="32"/>
        <v>1476.5076490806639</v>
      </c>
      <c r="BF10" s="65">
        <f t="shared" si="33"/>
        <v>40175.773131484857</v>
      </c>
      <c r="BG10" s="320"/>
      <c r="BH10" s="18" t="s">
        <v>31</v>
      </c>
      <c r="BI10" s="491">
        <f t="shared" si="34"/>
        <v>30030.152981613275</v>
      </c>
      <c r="BJ10" s="491">
        <f t="shared" si="35"/>
        <v>3318.3319044682671</v>
      </c>
      <c r="BK10" s="488">
        <f t="shared" si="36"/>
        <v>33348.48488608154</v>
      </c>
      <c r="BL10" s="491">
        <f t="shared" si="56"/>
        <v>6006.0305963226556</v>
      </c>
      <c r="BM10" s="491">
        <f t="shared" si="37"/>
        <v>1501.5076490806639</v>
      </c>
      <c r="BN10" s="489">
        <f t="shared" si="38"/>
        <v>40856.023131484857</v>
      </c>
      <c r="BO10" s="490"/>
      <c r="BP10" s="450" t="s">
        <v>31</v>
      </c>
      <c r="BQ10" s="491">
        <f t="shared" si="39"/>
        <v>30330.454511429409</v>
      </c>
      <c r="BR10" s="491">
        <f t="shared" si="40"/>
        <v>3351.5152235129499</v>
      </c>
      <c r="BS10" s="488">
        <f t="shared" si="41"/>
        <v>33681.969734942359</v>
      </c>
      <c r="BT10" s="491">
        <f t="shared" si="57"/>
        <v>6066.0909022858823</v>
      </c>
      <c r="BU10" s="491">
        <f t="shared" si="42"/>
        <v>1516.5227255714706</v>
      </c>
      <c r="BV10" s="489">
        <f t="shared" si="43"/>
        <v>41264.583362799713</v>
      </c>
      <c r="BW10" s="490"/>
      <c r="BX10" s="450" t="s">
        <v>31</v>
      </c>
      <c r="BY10" s="491">
        <f t="shared" si="44"/>
        <v>30830.454511429409</v>
      </c>
      <c r="BZ10" s="491">
        <f t="shared" si="45"/>
        <v>3406.7652235129499</v>
      </c>
      <c r="CA10" s="488">
        <f t="shared" si="46"/>
        <v>34237.219734942359</v>
      </c>
      <c r="CB10" s="491">
        <f t="shared" si="58"/>
        <v>6166.0909022858823</v>
      </c>
      <c r="CC10" s="491">
        <f t="shared" si="47"/>
        <v>1541.5227255714706</v>
      </c>
      <c r="CD10" s="489">
        <f t="shared" si="48"/>
        <v>41944.833362799713</v>
      </c>
      <c r="CE10" s="320"/>
      <c r="CF10" s="599"/>
      <c r="CG10" s="600"/>
      <c r="CH10" s="600"/>
    </row>
    <row r="11" spans="1:90" ht="15.75" x14ac:dyDescent="0.25">
      <c r="A11" s="603"/>
      <c r="C11" s="452"/>
      <c r="D11" s="450" t="s">
        <v>32</v>
      </c>
      <c r="E11" s="22">
        <v>28328</v>
      </c>
      <c r="F11" s="68">
        <f t="shared" si="0"/>
        <v>3045.2599999999998</v>
      </c>
      <c r="G11" s="55">
        <f t="shared" si="1"/>
        <v>31373.26</v>
      </c>
      <c r="H11" s="68">
        <f t="shared" si="49"/>
        <v>5665.6</v>
      </c>
      <c r="I11" s="68">
        <f t="shared" si="2"/>
        <v>1416.4</v>
      </c>
      <c r="J11" s="65">
        <f t="shared" si="3"/>
        <v>38455.26</v>
      </c>
      <c r="L11" s="18" t="s">
        <v>32</v>
      </c>
      <c r="M11" s="22">
        <f t="shared" si="4"/>
        <v>28611.279999999999</v>
      </c>
      <c r="N11" s="68">
        <f t="shared" si="5"/>
        <v>3104.3238799999999</v>
      </c>
      <c r="O11" s="55">
        <f t="shared" si="6"/>
        <v>31715.603879999999</v>
      </c>
      <c r="P11" s="68">
        <f t="shared" si="50"/>
        <v>5722.2560000000003</v>
      </c>
      <c r="Q11" s="68">
        <f t="shared" si="7"/>
        <v>1430.5640000000001</v>
      </c>
      <c r="R11" s="65">
        <f t="shared" si="8"/>
        <v>38868.423879999995</v>
      </c>
      <c r="S11" s="320"/>
      <c r="T11" s="18" t="s">
        <v>32</v>
      </c>
      <c r="U11" s="22">
        <f t="shared" si="9"/>
        <v>28897.392799999998</v>
      </c>
      <c r="V11" s="68">
        <f t="shared" si="10"/>
        <v>3135.3671187999998</v>
      </c>
      <c r="W11" s="55">
        <f t="shared" si="11"/>
        <v>32032.759918799999</v>
      </c>
      <c r="X11" s="68">
        <f t="shared" si="51"/>
        <v>5779.4785599999996</v>
      </c>
      <c r="Y11" s="68">
        <f t="shared" si="12"/>
        <v>1444.8696399999999</v>
      </c>
      <c r="Z11" s="65">
        <f t="shared" si="13"/>
        <v>39257.108118799995</v>
      </c>
      <c r="AA11" s="320"/>
      <c r="AB11" s="18" t="s">
        <v>32</v>
      </c>
      <c r="AC11" s="22">
        <f t="shared" si="14"/>
        <v>29186.366727999997</v>
      </c>
      <c r="AD11" s="68">
        <f t="shared" si="15"/>
        <v>3166.7207899879995</v>
      </c>
      <c r="AE11" s="55">
        <f t="shared" si="16"/>
        <v>32353.087517987995</v>
      </c>
      <c r="AF11" s="68">
        <f t="shared" si="52"/>
        <v>5837.2733455999996</v>
      </c>
      <c r="AG11" s="68">
        <f t="shared" si="17"/>
        <v>1459.3183363999999</v>
      </c>
      <c r="AH11" s="65">
        <f t="shared" si="18"/>
        <v>39649.679199987993</v>
      </c>
      <c r="AI11" s="320"/>
      <c r="AJ11" s="18" t="s">
        <v>32</v>
      </c>
      <c r="AK11" s="22">
        <f t="shared" si="19"/>
        <v>29697.12814574</v>
      </c>
      <c r="AL11" s="68">
        <f t="shared" si="20"/>
        <v>3251.8355319585298</v>
      </c>
      <c r="AM11" s="55">
        <f t="shared" si="21"/>
        <v>32948.963677698528</v>
      </c>
      <c r="AN11" s="68">
        <f t="shared" si="53"/>
        <v>5939.4256291480006</v>
      </c>
      <c r="AO11" s="68">
        <f t="shared" si="22"/>
        <v>1484.8564072870001</v>
      </c>
      <c r="AP11" s="65">
        <f t="shared" si="23"/>
        <v>40373.245714133525</v>
      </c>
      <c r="AQ11" s="320"/>
      <c r="AR11" s="18" t="s">
        <v>32</v>
      </c>
      <c r="AS11" s="22">
        <f t="shared" si="24"/>
        <v>29845.613786468697</v>
      </c>
      <c r="AT11" s="68">
        <f t="shared" si="25"/>
        <v>3297.9403234047909</v>
      </c>
      <c r="AU11" s="55">
        <f t="shared" si="26"/>
        <v>33143.55410987349</v>
      </c>
      <c r="AV11" s="68">
        <f t="shared" si="54"/>
        <v>5969.1227572937396</v>
      </c>
      <c r="AW11" s="68">
        <f t="shared" si="27"/>
        <v>1492.2806893234349</v>
      </c>
      <c r="AX11" s="65">
        <f t="shared" si="28"/>
        <v>40604.95755649067</v>
      </c>
      <c r="AY11" s="320"/>
      <c r="AZ11" s="18" t="s">
        <v>32</v>
      </c>
      <c r="BA11" s="22">
        <f t="shared" si="29"/>
        <v>30442.526062198071</v>
      </c>
      <c r="BB11" s="68">
        <f t="shared" si="30"/>
        <v>3363.899129872887</v>
      </c>
      <c r="BC11" s="55">
        <f t="shared" si="31"/>
        <v>33806.425192070958</v>
      </c>
      <c r="BD11" s="68">
        <f t="shared" si="55"/>
        <v>6088.5052124396143</v>
      </c>
      <c r="BE11" s="68">
        <f t="shared" si="32"/>
        <v>1522.1263031099036</v>
      </c>
      <c r="BF11" s="65">
        <f t="shared" si="33"/>
        <v>41417.056707620475</v>
      </c>
      <c r="BG11" s="320"/>
      <c r="BH11" s="18" t="s">
        <v>32</v>
      </c>
      <c r="BI11" s="491">
        <f t="shared" si="34"/>
        <v>30942.526062198071</v>
      </c>
      <c r="BJ11" s="491">
        <f t="shared" si="35"/>
        <v>3419.149129872887</v>
      </c>
      <c r="BK11" s="488">
        <f t="shared" si="36"/>
        <v>34361.675192070958</v>
      </c>
      <c r="BL11" s="491">
        <f t="shared" si="56"/>
        <v>6188.5052124396143</v>
      </c>
      <c r="BM11" s="491">
        <f t="shared" si="37"/>
        <v>1547.1263031099036</v>
      </c>
      <c r="BN11" s="489">
        <f t="shared" si="38"/>
        <v>42097.306707620475</v>
      </c>
      <c r="BO11" s="490"/>
      <c r="BP11" s="450" t="s">
        <v>32</v>
      </c>
      <c r="BQ11" s="491">
        <f t="shared" si="39"/>
        <v>31251.951322820052</v>
      </c>
      <c r="BR11" s="491">
        <f t="shared" si="40"/>
        <v>3453.340621171616</v>
      </c>
      <c r="BS11" s="488">
        <f t="shared" si="41"/>
        <v>34705.291943991666</v>
      </c>
      <c r="BT11" s="491">
        <f t="shared" si="57"/>
        <v>6250.390264564011</v>
      </c>
      <c r="BU11" s="491">
        <f t="shared" si="42"/>
        <v>1562.5975661410027</v>
      </c>
      <c r="BV11" s="489">
        <f t="shared" si="43"/>
        <v>42518.279774696683</v>
      </c>
      <c r="BW11" s="490"/>
      <c r="BX11" s="450" t="s">
        <v>32</v>
      </c>
      <c r="BY11" s="491">
        <f t="shared" si="44"/>
        <v>31751.951322820052</v>
      </c>
      <c r="BZ11" s="491">
        <f t="shared" si="45"/>
        <v>3508.590621171616</v>
      </c>
      <c r="CA11" s="488">
        <f t="shared" si="46"/>
        <v>35260.541943991666</v>
      </c>
      <c r="CB11" s="491">
        <f t="shared" si="58"/>
        <v>6350.390264564011</v>
      </c>
      <c r="CC11" s="491">
        <f t="shared" si="47"/>
        <v>1587.5975661410027</v>
      </c>
      <c r="CD11" s="489">
        <f t="shared" si="48"/>
        <v>43198.529774696683</v>
      </c>
      <c r="CE11" s="320"/>
      <c r="CF11" s="599"/>
      <c r="CG11" s="600"/>
      <c r="CH11" s="600"/>
    </row>
    <row r="12" spans="1:90" ht="15.75" x14ac:dyDescent="0.25">
      <c r="A12" s="21" t="s">
        <v>33</v>
      </c>
      <c r="C12" s="452"/>
      <c r="D12" s="450" t="s">
        <v>34</v>
      </c>
      <c r="E12" s="22">
        <v>29137</v>
      </c>
      <c r="F12" s="68">
        <f t="shared" si="0"/>
        <v>3132.2275</v>
      </c>
      <c r="G12" s="55">
        <f t="shared" si="1"/>
        <v>32269.227500000001</v>
      </c>
      <c r="H12" s="68">
        <f t="shared" si="49"/>
        <v>5827.4000000000005</v>
      </c>
      <c r="I12" s="68">
        <f t="shared" si="2"/>
        <v>1456.8500000000001</v>
      </c>
      <c r="J12" s="65">
        <f t="shared" si="3"/>
        <v>39553.477500000001</v>
      </c>
      <c r="L12" s="18" t="s">
        <v>34</v>
      </c>
      <c r="M12" s="22">
        <f t="shared" si="4"/>
        <v>29428.37</v>
      </c>
      <c r="N12" s="68">
        <f t="shared" si="5"/>
        <v>3192.978145</v>
      </c>
      <c r="O12" s="55">
        <f t="shared" si="6"/>
        <v>32621.348145</v>
      </c>
      <c r="P12" s="68">
        <f t="shared" si="50"/>
        <v>5885.674</v>
      </c>
      <c r="Q12" s="68">
        <f t="shared" si="7"/>
        <v>1471.4185</v>
      </c>
      <c r="R12" s="65">
        <f t="shared" si="8"/>
        <v>39978.440645000002</v>
      </c>
      <c r="S12" s="320"/>
      <c r="T12" s="18" t="s">
        <v>34</v>
      </c>
      <c r="U12" s="22">
        <f t="shared" si="9"/>
        <v>29722.653699999999</v>
      </c>
      <c r="V12" s="68">
        <f t="shared" si="10"/>
        <v>3224.9079264499996</v>
      </c>
      <c r="W12" s="55">
        <f t="shared" si="11"/>
        <v>32947.561626449999</v>
      </c>
      <c r="X12" s="68">
        <f t="shared" si="51"/>
        <v>5944.5307400000002</v>
      </c>
      <c r="Y12" s="68">
        <f t="shared" si="12"/>
        <v>1486.132685</v>
      </c>
      <c r="Z12" s="65">
        <f t="shared" si="13"/>
        <v>40378.225051449997</v>
      </c>
      <c r="AA12" s="320"/>
      <c r="AB12" s="18" t="s">
        <v>34</v>
      </c>
      <c r="AC12" s="22">
        <f t="shared" si="14"/>
        <v>30019.880236999998</v>
      </c>
      <c r="AD12" s="68">
        <f t="shared" si="15"/>
        <v>3257.1570057144995</v>
      </c>
      <c r="AE12" s="55">
        <f t="shared" si="16"/>
        <v>33277.037242714498</v>
      </c>
      <c r="AF12" s="68">
        <f t="shared" si="52"/>
        <v>6003.9760473999995</v>
      </c>
      <c r="AG12" s="68">
        <f t="shared" si="17"/>
        <v>1500.9940118499999</v>
      </c>
      <c r="AH12" s="65">
        <f t="shared" si="18"/>
        <v>40782.007301964499</v>
      </c>
      <c r="AI12" s="320"/>
      <c r="AJ12" s="18" t="s">
        <v>34</v>
      </c>
      <c r="AK12" s="22">
        <f t="shared" si="19"/>
        <v>30545.228141147501</v>
      </c>
      <c r="AL12" s="68">
        <f t="shared" si="20"/>
        <v>3344.7024814556512</v>
      </c>
      <c r="AM12" s="55">
        <f t="shared" si="21"/>
        <v>33889.930622603155</v>
      </c>
      <c r="AN12" s="68">
        <f t="shared" si="53"/>
        <v>6109.0456282295008</v>
      </c>
      <c r="AO12" s="68">
        <f t="shared" si="22"/>
        <v>1527.2614070573752</v>
      </c>
      <c r="AP12" s="65">
        <f t="shared" si="23"/>
        <v>41526.237657890029</v>
      </c>
      <c r="AQ12" s="320"/>
      <c r="AR12" s="18" t="s">
        <v>34</v>
      </c>
      <c r="AS12" s="22">
        <f t="shared" si="24"/>
        <v>30697.954281853235</v>
      </c>
      <c r="AT12" s="68">
        <f t="shared" si="25"/>
        <v>3392.1239481447824</v>
      </c>
      <c r="AU12" s="55">
        <f t="shared" si="26"/>
        <v>34090.07822999802</v>
      </c>
      <c r="AV12" s="68">
        <f t="shared" si="54"/>
        <v>6139.5908563706471</v>
      </c>
      <c r="AW12" s="68">
        <f t="shared" si="27"/>
        <v>1534.8977140926618</v>
      </c>
      <c r="AX12" s="65">
        <f t="shared" si="28"/>
        <v>41764.566800461325</v>
      </c>
      <c r="AY12" s="320"/>
      <c r="AZ12" s="18" t="s">
        <v>34</v>
      </c>
      <c r="BA12" s="22">
        <f t="shared" si="29"/>
        <v>31311.913367490302</v>
      </c>
      <c r="BB12" s="68">
        <f t="shared" si="30"/>
        <v>3459.9664271076786</v>
      </c>
      <c r="BC12" s="55">
        <f t="shared" si="31"/>
        <v>34771.879794597982</v>
      </c>
      <c r="BD12" s="68">
        <f t="shared" si="55"/>
        <v>6262.3826734980612</v>
      </c>
      <c r="BE12" s="68">
        <f t="shared" si="32"/>
        <v>1565.5956683745153</v>
      </c>
      <c r="BF12" s="65">
        <f t="shared" si="33"/>
        <v>42599.858136470561</v>
      </c>
      <c r="BG12" s="320"/>
      <c r="BH12" s="18" t="s">
        <v>34</v>
      </c>
      <c r="BI12" s="491">
        <f t="shared" si="34"/>
        <v>31811.913367490302</v>
      </c>
      <c r="BJ12" s="491">
        <f t="shared" si="35"/>
        <v>3515.2164271076786</v>
      </c>
      <c r="BK12" s="488">
        <f t="shared" si="36"/>
        <v>35327.129794597982</v>
      </c>
      <c r="BL12" s="491">
        <f t="shared" si="56"/>
        <v>6362.3826734980612</v>
      </c>
      <c r="BM12" s="491">
        <f t="shared" si="37"/>
        <v>1590.5956683745153</v>
      </c>
      <c r="BN12" s="489">
        <f t="shared" si="38"/>
        <v>43280.108136470561</v>
      </c>
      <c r="BO12" s="490"/>
      <c r="BP12" s="450" t="s">
        <v>34</v>
      </c>
      <c r="BQ12" s="491">
        <f t="shared" si="39"/>
        <v>32130.032501165206</v>
      </c>
      <c r="BR12" s="491">
        <f t="shared" si="40"/>
        <v>3550.3685913787554</v>
      </c>
      <c r="BS12" s="488">
        <f t="shared" si="41"/>
        <v>35680.401092543958</v>
      </c>
      <c r="BT12" s="491">
        <f t="shared" si="57"/>
        <v>6426.0065002330412</v>
      </c>
      <c r="BU12" s="491">
        <f t="shared" si="42"/>
        <v>1606.5016250582603</v>
      </c>
      <c r="BV12" s="489">
        <f t="shared" si="43"/>
        <v>43712.909217835266</v>
      </c>
      <c r="BW12" s="490"/>
      <c r="BX12" s="450" t="s">
        <v>34</v>
      </c>
      <c r="BY12" s="491">
        <f t="shared" si="44"/>
        <v>32630.032501165206</v>
      </c>
      <c r="BZ12" s="491">
        <f t="shared" si="45"/>
        <v>3605.6185913787554</v>
      </c>
      <c r="CA12" s="488">
        <f t="shared" si="46"/>
        <v>36235.651092543958</v>
      </c>
      <c r="CB12" s="491">
        <f t="shared" si="58"/>
        <v>6526.0065002330412</v>
      </c>
      <c r="CC12" s="491">
        <f t="shared" si="47"/>
        <v>1631.5016250582603</v>
      </c>
      <c r="CD12" s="489">
        <f t="shared" si="48"/>
        <v>44393.159217835266</v>
      </c>
      <c r="CE12" s="320"/>
      <c r="CF12" s="599"/>
      <c r="CG12" s="600"/>
      <c r="CH12" s="600"/>
    </row>
    <row r="13" spans="1:90" ht="15.75" customHeight="1" x14ac:dyDescent="0.25">
      <c r="A13" s="24"/>
      <c r="C13" s="452"/>
      <c r="D13" s="450" t="s">
        <v>35</v>
      </c>
      <c r="E13" s="22">
        <v>29206</v>
      </c>
      <c r="F13" s="68">
        <f t="shared" si="0"/>
        <v>3139.645</v>
      </c>
      <c r="G13" s="55">
        <f t="shared" si="1"/>
        <v>32345.645</v>
      </c>
      <c r="H13" s="68">
        <f t="shared" si="49"/>
        <v>5841.2000000000007</v>
      </c>
      <c r="I13" s="68">
        <f t="shared" si="2"/>
        <v>1460.3000000000002</v>
      </c>
      <c r="J13" s="65">
        <f t="shared" si="3"/>
        <v>39647.145000000004</v>
      </c>
      <c r="L13" s="18" t="s">
        <v>35</v>
      </c>
      <c r="M13" s="22">
        <f t="shared" si="4"/>
        <v>29498.06</v>
      </c>
      <c r="N13" s="68">
        <f t="shared" si="5"/>
        <v>3200.5395100000001</v>
      </c>
      <c r="O13" s="55">
        <f t="shared" si="6"/>
        <v>32698.59951</v>
      </c>
      <c r="P13" s="68">
        <f t="shared" si="50"/>
        <v>5899.612000000001</v>
      </c>
      <c r="Q13" s="68">
        <f t="shared" si="7"/>
        <v>1474.9030000000002</v>
      </c>
      <c r="R13" s="65">
        <f t="shared" si="8"/>
        <v>40073.114509999999</v>
      </c>
      <c r="S13" s="320"/>
      <c r="T13" s="18" t="s">
        <v>35</v>
      </c>
      <c r="U13" s="22">
        <f t="shared" si="9"/>
        <v>29793.0406</v>
      </c>
      <c r="V13" s="68">
        <f t="shared" si="10"/>
        <v>3232.5449051000001</v>
      </c>
      <c r="W13" s="55">
        <f t="shared" si="11"/>
        <v>33025.585505100004</v>
      </c>
      <c r="X13" s="68">
        <f t="shared" si="51"/>
        <v>5958.6081200000008</v>
      </c>
      <c r="Y13" s="68">
        <f t="shared" si="12"/>
        <v>1489.6520300000002</v>
      </c>
      <c r="Z13" s="65">
        <f t="shared" si="13"/>
        <v>40473.845655099998</v>
      </c>
      <c r="AA13" s="320"/>
      <c r="AB13" s="18" t="s">
        <v>35</v>
      </c>
      <c r="AC13" s="22">
        <f t="shared" si="14"/>
        <v>30090.971006</v>
      </c>
      <c r="AD13" s="68">
        <f t="shared" si="15"/>
        <v>3264.8703541509999</v>
      </c>
      <c r="AE13" s="55">
        <f t="shared" si="16"/>
        <v>33355.841360150996</v>
      </c>
      <c r="AF13" s="68">
        <f t="shared" si="52"/>
        <v>6018.1942012</v>
      </c>
      <c r="AG13" s="68">
        <f t="shared" si="17"/>
        <v>1504.5485503</v>
      </c>
      <c r="AH13" s="65">
        <f t="shared" si="18"/>
        <v>40878.584111650998</v>
      </c>
      <c r="AI13" s="320"/>
      <c r="AJ13" s="18" t="s">
        <v>35</v>
      </c>
      <c r="AK13" s="22">
        <f t="shared" si="19"/>
        <v>30617.562998605001</v>
      </c>
      <c r="AL13" s="68">
        <f t="shared" si="20"/>
        <v>3352.6231483472475</v>
      </c>
      <c r="AM13" s="55">
        <f t="shared" si="21"/>
        <v>33970.186146952248</v>
      </c>
      <c r="AN13" s="68">
        <f t="shared" si="53"/>
        <v>6123.5125997210007</v>
      </c>
      <c r="AO13" s="68">
        <f t="shared" si="22"/>
        <v>1530.8781499302502</v>
      </c>
      <c r="AP13" s="65">
        <f t="shared" si="23"/>
        <v>41624.576896603496</v>
      </c>
      <c r="AQ13" s="320"/>
      <c r="AR13" s="18" t="s">
        <v>35</v>
      </c>
      <c r="AS13" s="22">
        <f t="shared" si="24"/>
        <v>30770.650813598022</v>
      </c>
      <c r="AT13" s="68">
        <f t="shared" si="25"/>
        <v>3400.1569149025813</v>
      </c>
      <c r="AU13" s="55">
        <f t="shared" si="26"/>
        <v>34170.8077285006</v>
      </c>
      <c r="AV13" s="68">
        <f t="shared" si="54"/>
        <v>6154.1301627196044</v>
      </c>
      <c r="AW13" s="68">
        <f t="shared" si="27"/>
        <v>1538.5325406799011</v>
      </c>
      <c r="AX13" s="65">
        <f t="shared" si="28"/>
        <v>41863.47043190011</v>
      </c>
      <c r="AY13" s="320"/>
      <c r="AZ13" s="18" t="s">
        <v>35</v>
      </c>
      <c r="BA13" s="22">
        <f t="shared" si="29"/>
        <v>31386.063829869981</v>
      </c>
      <c r="BB13" s="68">
        <f t="shared" si="30"/>
        <v>3468.1600532006328</v>
      </c>
      <c r="BC13" s="55">
        <f t="shared" si="31"/>
        <v>34854.223883070612</v>
      </c>
      <c r="BD13" s="68">
        <f t="shared" si="55"/>
        <v>6277.2127659739963</v>
      </c>
      <c r="BE13" s="68">
        <f t="shared" si="32"/>
        <v>1569.3031914934991</v>
      </c>
      <c r="BF13" s="65">
        <f t="shared" si="33"/>
        <v>42700.73984053811</v>
      </c>
      <c r="BG13" s="320"/>
      <c r="BH13" s="18" t="s">
        <v>35</v>
      </c>
      <c r="BI13" s="491">
        <f t="shared" si="34"/>
        <v>31886.063829869981</v>
      </c>
      <c r="BJ13" s="491">
        <f t="shared" si="35"/>
        <v>3523.4100532006328</v>
      </c>
      <c r="BK13" s="488">
        <f t="shared" si="36"/>
        <v>35409.473883070612</v>
      </c>
      <c r="BL13" s="491">
        <f t="shared" si="56"/>
        <v>6377.2127659739963</v>
      </c>
      <c r="BM13" s="491">
        <f t="shared" si="37"/>
        <v>1594.3031914934991</v>
      </c>
      <c r="BN13" s="489">
        <f t="shared" si="38"/>
        <v>43380.98984053811</v>
      </c>
      <c r="BO13" s="490"/>
      <c r="BP13" s="450" t="s">
        <v>35</v>
      </c>
      <c r="BQ13" s="491">
        <f t="shared" si="39"/>
        <v>32204.924468168683</v>
      </c>
      <c r="BR13" s="491">
        <f t="shared" si="40"/>
        <v>3558.6441537326396</v>
      </c>
      <c r="BS13" s="488">
        <f t="shared" si="41"/>
        <v>35763.568621901322</v>
      </c>
      <c r="BT13" s="491">
        <f t="shared" si="57"/>
        <v>6440.9848936337366</v>
      </c>
      <c r="BU13" s="491">
        <f t="shared" si="42"/>
        <v>1610.2462234084342</v>
      </c>
      <c r="BV13" s="489">
        <f t="shared" si="43"/>
        <v>43814.79973894349</v>
      </c>
      <c r="BW13" s="490"/>
      <c r="BX13" s="450" t="s">
        <v>35</v>
      </c>
      <c r="BY13" s="491">
        <f t="shared" si="44"/>
        <v>32704.924468168683</v>
      </c>
      <c r="BZ13" s="491">
        <f t="shared" si="45"/>
        <v>3613.8941537326396</v>
      </c>
      <c r="CA13" s="488">
        <f t="shared" si="46"/>
        <v>36318.818621901322</v>
      </c>
      <c r="CB13" s="491">
        <f t="shared" si="58"/>
        <v>6540.9848936337366</v>
      </c>
      <c r="CC13" s="491">
        <f t="shared" si="47"/>
        <v>1635.2462234084342</v>
      </c>
      <c r="CD13" s="489">
        <f t="shared" si="48"/>
        <v>44495.04973894349</v>
      </c>
      <c r="CE13" s="320"/>
      <c r="CF13" s="599"/>
      <c r="CG13" s="600"/>
      <c r="CH13" s="600"/>
    </row>
    <row r="14" spans="1:90" ht="15.75" x14ac:dyDescent="0.25">
      <c r="A14" s="25"/>
      <c r="C14" s="452"/>
      <c r="D14" s="450" t="s">
        <v>36</v>
      </c>
      <c r="E14" s="22">
        <v>30227</v>
      </c>
      <c r="F14" s="68">
        <f t="shared" si="0"/>
        <v>3249.4025000000001</v>
      </c>
      <c r="G14" s="55">
        <f t="shared" si="1"/>
        <v>33476.402499999997</v>
      </c>
      <c r="H14" s="68">
        <f t="shared" si="49"/>
        <v>6045.4000000000005</v>
      </c>
      <c r="I14" s="68">
        <f t="shared" si="2"/>
        <v>1511.3500000000001</v>
      </c>
      <c r="J14" s="65">
        <f t="shared" si="3"/>
        <v>41033.152499999997</v>
      </c>
      <c r="L14" s="18" t="s">
        <v>36</v>
      </c>
      <c r="M14" s="22">
        <f t="shared" si="4"/>
        <v>30529.27</v>
      </c>
      <c r="N14" s="68">
        <f t="shared" si="5"/>
        <v>3312.4257950000001</v>
      </c>
      <c r="O14" s="55">
        <f t="shared" si="6"/>
        <v>33841.695795</v>
      </c>
      <c r="P14" s="68">
        <f t="shared" si="50"/>
        <v>6105.8540000000003</v>
      </c>
      <c r="Q14" s="68">
        <f t="shared" si="7"/>
        <v>1526.4635000000001</v>
      </c>
      <c r="R14" s="65">
        <f t="shared" si="8"/>
        <v>41474.013294999997</v>
      </c>
      <c r="S14" s="320"/>
      <c r="T14" s="18" t="s">
        <v>36</v>
      </c>
      <c r="U14" s="22">
        <f t="shared" si="9"/>
        <v>30834.562700000002</v>
      </c>
      <c r="V14" s="68">
        <f t="shared" si="10"/>
        <v>3345.55005295</v>
      </c>
      <c r="W14" s="55">
        <f t="shared" si="11"/>
        <v>34180.112752950001</v>
      </c>
      <c r="X14" s="68">
        <f t="shared" si="51"/>
        <v>6166.9125400000012</v>
      </c>
      <c r="Y14" s="68">
        <f t="shared" si="12"/>
        <v>1541.7281350000003</v>
      </c>
      <c r="Z14" s="65">
        <f t="shared" si="13"/>
        <v>41888.753427949996</v>
      </c>
      <c r="AA14" s="320"/>
      <c r="AB14" s="18" t="s">
        <v>36</v>
      </c>
      <c r="AC14" s="22">
        <f>U14</f>
        <v>30834.562700000002</v>
      </c>
      <c r="AD14" s="68">
        <f t="shared" si="15"/>
        <v>3345.55005295</v>
      </c>
      <c r="AE14" s="55">
        <f t="shared" si="16"/>
        <v>34180.112752950001</v>
      </c>
      <c r="AF14" s="68">
        <f t="shared" si="52"/>
        <v>6166.9125400000012</v>
      </c>
      <c r="AG14" s="68">
        <f t="shared" si="17"/>
        <v>1541.7281350000003</v>
      </c>
      <c r="AH14" s="65">
        <f t="shared" si="18"/>
        <v>41888.753427949996</v>
      </c>
      <c r="AI14" s="320"/>
      <c r="AJ14" s="18" t="s">
        <v>36</v>
      </c>
      <c r="AK14" s="22">
        <f t="shared" si="19"/>
        <v>31374.167547250003</v>
      </c>
      <c r="AL14" s="68">
        <f t="shared" si="20"/>
        <v>3435.4713464238753</v>
      </c>
      <c r="AM14" s="55">
        <f t="shared" si="21"/>
        <v>34809.63889367388</v>
      </c>
      <c r="AN14" s="68">
        <f t="shared" si="53"/>
        <v>6274.8335094500007</v>
      </c>
      <c r="AO14" s="68">
        <f t="shared" si="22"/>
        <v>1568.7083773625002</v>
      </c>
      <c r="AP14" s="65">
        <f t="shared" si="23"/>
        <v>42653.180780486378</v>
      </c>
      <c r="AQ14" s="320"/>
      <c r="AR14" s="18" t="s">
        <v>36</v>
      </c>
      <c r="AS14" s="22">
        <f t="shared" si="24"/>
        <v>31531.038384986248</v>
      </c>
      <c r="AT14" s="68">
        <f t="shared" si="25"/>
        <v>3484.1797415409806</v>
      </c>
      <c r="AU14" s="55">
        <f t="shared" si="26"/>
        <v>35015.21812652723</v>
      </c>
      <c r="AV14" s="68">
        <f t="shared" si="54"/>
        <v>6306.20767699725</v>
      </c>
      <c r="AW14" s="68">
        <f t="shared" si="27"/>
        <v>1576.5519192493125</v>
      </c>
      <c r="AX14" s="65">
        <f t="shared" si="28"/>
        <v>42897.977722773794</v>
      </c>
      <c r="AY14" s="320"/>
      <c r="AZ14" s="18" t="s">
        <v>36</v>
      </c>
      <c r="BA14" s="22">
        <f t="shared" si="29"/>
        <v>32161.659152685974</v>
      </c>
      <c r="BB14" s="68">
        <f t="shared" si="30"/>
        <v>3553.8633363718</v>
      </c>
      <c r="BC14" s="55">
        <f t="shared" si="31"/>
        <v>35715.522489057774</v>
      </c>
      <c r="BD14" s="68">
        <f t="shared" si="55"/>
        <v>6432.3318305371949</v>
      </c>
      <c r="BE14" s="68">
        <f t="shared" si="32"/>
        <v>1608.0829576342987</v>
      </c>
      <c r="BF14" s="65">
        <f t="shared" si="33"/>
        <v>43755.93727722927</v>
      </c>
      <c r="BG14" s="320"/>
      <c r="BH14" s="18" t="s">
        <v>36</v>
      </c>
      <c r="BI14" s="491">
        <f t="shared" si="34"/>
        <v>32661.659152685974</v>
      </c>
      <c r="BJ14" s="491">
        <f t="shared" si="35"/>
        <v>3609.1133363718</v>
      </c>
      <c r="BK14" s="488">
        <f t="shared" si="36"/>
        <v>36270.772489057774</v>
      </c>
      <c r="BL14" s="491">
        <f t="shared" si="56"/>
        <v>6532.3318305371949</v>
      </c>
      <c r="BM14" s="491">
        <f t="shared" si="37"/>
        <v>1633.0829576342987</v>
      </c>
      <c r="BN14" s="489">
        <f t="shared" si="38"/>
        <v>44436.18727722927</v>
      </c>
      <c r="BO14" s="490"/>
      <c r="BP14" s="450" t="s">
        <v>36</v>
      </c>
      <c r="BQ14" s="491">
        <f t="shared" si="39"/>
        <v>32988.275744212835</v>
      </c>
      <c r="BR14" s="491">
        <f t="shared" si="40"/>
        <v>3645.2044697355182</v>
      </c>
      <c r="BS14" s="488">
        <f t="shared" si="41"/>
        <v>36633.480213948351</v>
      </c>
      <c r="BT14" s="491">
        <f t="shared" si="57"/>
        <v>6597.6551488425675</v>
      </c>
      <c r="BU14" s="491">
        <f t="shared" si="42"/>
        <v>1649.4137872106419</v>
      </c>
      <c r="BV14" s="489">
        <f t="shared" si="43"/>
        <v>44880.549150001563</v>
      </c>
      <c r="BW14" s="490"/>
      <c r="BX14" s="450" t="s">
        <v>36</v>
      </c>
      <c r="BY14" s="491">
        <f t="shared" si="44"/>
        <v>33488.275744212835</v>
      </c>
      <c r="BZ14" s="491">
        <f t="shared" si="45"/>
        <v>3700.4544697355182</v>
      </c>
      <c r="CA14" s="488">
        <f t="shared" si="46"/>
        <v>37188.730213948351</v>
      </c>
      <c r="CB14" s="491">
        <f t="shared" si="58"/>
        <v>6697.6551488425675</v>
      </c>
      <c r="CC14" s="491">
        <f t="shared" si="47"/>
        <v>1674.4137872106419</v>
      </c>
      <c r="CD14" s="489">
        <f t="shared" si="48"/>
        <v>45560.799150001563</v>
      </c>
      <c r="CE14" s="320"/>
      <c r="CF14" s="599"/>
      <c r="CG14" s="600"/>
      <c r="CH14" s="600"/>
    </row>
    <row r="15" spans="1:90" ht="15.75" x14ac:dyDescent="0.25">
      <c r="A15" s="23"/>
      <c r="C15" s="452"/>
      <c r="D15" s="450" t="s">
        <v>37</v>
      </c>
      <c r="E15" s="22">
        <v>31221</v>
      </c>
      <c r="F15" s="68">
        <f t="shared" si="0"/>
        <v>3356.2575000000002</v>
      </c>
      <c r="G15" s="55">
        <f t="shared" si="1"/>
        <v>34577.2575</v>
      </c>
      <c r="H15" s="68">
        <f t="shared" si="49"/>
        <v>6244.2000000000007</v>
      </c>
      <c r="I15" s="68">
        <f t="shared" si="2"/>
        <v>1561.0500000000002</v>
      </c>
      <c r="J15" s="65">
        <f t="shared" si="3"/>
        <v>42382.507500000007</v>
      </c>
      <c r="L15" s="18" t="s">
        <v>37</v>
      </c>
      <c r="M15" s="22">
        <f t="shared" si="4"/>
        <v>31533.21</v>
      </c>
      <c r="N15" s="68">
        <f t="shared" si="5"/>
        <v>3421.3532849999997</v>
      </c>
      <c r="O15" s="55">
        <f t="shared" si="6"/>
        <v>34954.563284999997</v>
      </c>
      <c r="P15" s="68">
        <f t="shared" si="50"/>
        <v>6306.6419999999998</v>
      </c>
      <c r="Q15" s="68">
        <f t="shared" si="7"/>
        <v>1576.6605</v>
      </c>
      <c r="R15" s="65">
        <f t="shared" si="8"/>
        <v>42837.865784999995</v>
      </c>
      <c r="S15" s="320"/>
      <c r="T15" s="18" t="s">
        <v>37</v>
      </c>
      <c r="U15" s="22">
        <f t="shared" si="9"/>
        <v>31848.542099999999</v>
      </c>
      <c r="V15" s="68">
        <f t="shared" si="10"/>
        <v>3455.56681785</v>
      </c>
      <c r="W15" s="55">
        <f t="shared" si="11"/>
        <v>35304.108917849997</v>
      </c>
      <c r="X15" s="68">
        <f t="shared" si="51"/>
        <v>6369.7084199999999</v>
      </c>
      <c r="Y15" s="68">
        <f t="shared" si="12"/>
        <v>1592.427105</v>
      </c>
      <c r="Z15" s="65">
        <f t="shared" si="13"/>
        <v>43266.244442850002</v>
      </c>
      <c r="AA15" s="320"/>
      <c r="AB15" s="18" t="s">
        <v>37</v>
      </c>
      <c r="AC15" s="22">
        <f t="shared" ref="AC15:AC63" si="59">U15</f>
        <v>31848.542099999999</v>
      </c>
      <c r="AD15" s="68">
        <f t="shared" si="15"/>
        <v>3455.56681785</v>
      </c>
      <c r="AE15" s="55">
        <f t="shared" si="16"/>
        <v>35304.108917849997</v>
      </c>
      <c r="AF15" s="68">
        <f t="shared" si="52"/>
        <v>6369.7084199999999</v>
      </c>
      <c r="AG15" s="68">
        <f t="shared" si="17"/>
        <v>1592.427105</v>
      </c>
      <c r="AH15" s="65">
        <f t="shared" si="18"/>
        <v>43266.244442850002</v>
      </c>
      <c r="AI15" s="320"/>
      <c r="AJ15" s="18" t="s">
        <v>37</v>
      </c>
      <c r="AK15" s="22">
        <f t="shared" si="19"/>
        <v>32405.89158675</v>
      </c>
      <c r="AL15" s="68">
        <f t="shared" si="20"/>
        <v>3548.4451287491252</v>
      </c>
      <c r="AM15" s="55">
        <f t="shared" si="21"/>
        <v>35954.336715499128</v>
      </c>
      <c r="AN15" s="68">
        <f t="shared" si="53"/>
        <v>6481.1783173500007</v>
      </c>
      <c r="AO15" s="68">
        <f t="shared" si="22"/>
        <v>1620.2945793375002</v>
      </c>
      <c r="AP15" s="65">
        <f t="shared" si="23"/>
        <v>44055.809612186626</v>
      </c>
      <c r="AQ15" s="320"/>
      <c r="AR15" s="18" t="s">
        <v>37</v>
      </c>
      <c r="AS15" s="22">
        <f t="shared" si="24"/>
        <v>32567.921044683746</v>
      </c>
      <c r="AT15" s="68">
        <f t="shared" si="25"/>
        <v>3598.7552754375538</v>
      </c>
      <c r="AU15" s="55">
        <f t="shared" si="26"/>
        <v>36166.676320121303</v>
      </c>
      <c r="AV15" s="68">
        <f t="shared" si="54"/>
        <v>6513.5842089367497</v>
      </c>
      <c r="AW15" s="68">
        <f t="shared" si="27"/>
        <v>1628.3960522341874</v>
      </c>
      <c r="AX15" s="65">
        <f t="shared" si="28"/>
        <v>44308.656581292242</v>
      </c>
      <c r="AY15" s="320"/>
      <c r="AZ15" s="18" t="s">
        <v>37</v>
      </c>
      <c r="BA15" s="22">
        <f t="shared" si="29"/>
        <v>33219.27946557742</v>
      </c>
      <c r="BB15" s="68">
        <f t="shared" si="30"/>
        <v>3670.7303809463051</v>
      </c>
      <c r="BC15" s="55">
        <f t="shared" si="31"/>
        <v>36890.009846523724</v>
      </c>
      <c r="BD15" s="68">
        <f t="shared" si="55"/>
        <v>6643.8558931154839</v>
      </c>
      <c r="BE15" s="68">
        <f t="shared" si="32"/>
        <v>1660.963973278871</v>
      </c>
      <c r="BF15" s="65">
        <f t="shared" si="33"/>
        <v>45194.829712918079</v>
      </c>
      <c r="BG15" s="320"/>
      <c r="BH15" s="18" t="s">
        <v>37</v>
      </c>
      <c r="BI15" s="491">
        <f t="shared" si="34"/>
        <v>33719.27946557742</v>
      </c>
      <c r="BJ15" s="491">
        <f t="shared" si="35"/>
        <v>3725.9803809463051</v>
      </c>
      <c r="BK15" s="488">
        <f t="shared" si="36"/>
        <v>37445.259846523724</v>
      </c>
      <c r="BL15" s="491">
        <f t="shared" si="56"/>
        <v>6743.8558931154839</v>
      </c>
      <c r="BM15" s="491">
        <f t="shared" si="37"/>
        <v>1685.963973278871</v>
      </c>
      <c r="BN15" s="489">
        <f t="shared" si="38"/>
        <v>45875.079712918079</v>
      </c>
      <c r="BO15" s="490"/>
      <c r="BP15" s="450" t="s">
        <v>37</v>
      </c>
      <c r="BQ15" s="491">
        <f t="shared" si="39"/>
        <v>34056.472260233197</v>
      </c>
      <c r="BR15" s="491">
        <f t="shared" si="40"/>
        <v>3763.2401847557685</v>
      </c>
      <c r="BS15" s="488">
        <f t="shared" si="41"/>
        <v>37819.712444988967</v>
      </c>
      <c r="BT15" s="491">
        <f t="shared" si="57"/>
        <v>6811.2944520466399</v>
      </c>
      <c r="BU15" s="491">
        <f t="shared" si="42"/>
        <v>1702.82361301166</v>
      </c>
      <c r="BV15" s="489">
        <f t="shared" si="43"/>
        <v>46333.830510047264</v>
      </c>
      <c r="BW15" s="490"/>
      <c r="BX15" s="450" t="s">
        <v>37</v>
      </c>
      <c r="BY15" s="491">
        <f t="shared" si="44"/>
        <v>34556.472260233197</v>
      </c>
      <c r="BZ15" s="491">
        <f t="shared" si="45"/>
        <v>3818.4901847557685</v>
      </c>
      <c r="CA15" s="488">
        <f t="shared" si="46"/>
        <v>38374.962444988967</v>
      </c>
      <c r="CB15" s="491">
        <f t="shared" si="58"/>
        <v>6911.2944520466399</v>
      </c>
      <c r="CC15" s="491">
        <f t="shared" si="47"/>
        <v>1727.82361301166</v>
      </c>
      <c r="CD15" s="489">
        <f t="shared" si="48"/>
        <v>47014.080510047264</v>
      </c>
      <c r="CE15" s="320"/>
      <c r="CF15" s="599"/>
      <c r="CG15" s="600"/>
      <c r="CH15" s="600"/>
    </row>
    <row r="16" spans="1:90" ht="15.75" customHeight="1" x14ac:dyDescent="0.25">
      <c r="A16" s="23"/>
      <c r="C16" s="452"/>
      <c r="D16" s="450" t="s">
        <v>38</v>
      </c>
      <c r="E16" s="22">
        <v>32237</v>
      </c>
      <c r="F16" s="68">
        <f t="shared" si="0"/>
        <v>3465.4775</v>
      </c>
      <c r="G16" s="55">
        <f t="shared" si="1"/>
        <v>35702.477500000001</v>
      </c>
      <c r="H16" s="68">
        <f t="shared" si="49"/>
        <v>6447.4000000000005</v>
      </c>
      <c r="I16" s="68">
        <f t="shared" si="2"/>
        <v>1611.8500000000001</v>
      </c>
      <c r="J16" s="65">
        <f t="shared" si="3"/>
        <v>43761.727500000001</v>
      </c>
      <c r="L16" s="18" t="s">
        <v>38</v>
      </c>
      <c r="M16" s="22">
        <f t="shared" si="4"/>
        <v>32559.37</v>
      </c>
      <c r="N16" s="68">
        <f t="shared" si="5"/>
        <v>3532.6916449999999</v>
      </c>
      <c r="O16" s="55">
        <f t="shared" si="6"/>
        <v>36092.061645000002</v>
      </c>
      <c r="P16" s="68">
        <f t="shared" si="50"/>
        <v>6511.8739999999998</v>
      </c>
      <c r="Q16" s="68">
        <f t="shared" si="7"/>
        <v>1627.9684999999999</v>
      </c>
      <c r="R16" s="65">
        <f t="shared" si="8"/>
        <v>44231.904145000008</v>
      </c>
      <c r="S16" s="320"/>
      <c r="T16" s="18" t="s">
        <v>38</v>
      </c>
      <c r="U16" s="22">
        <f t="shared" si="9"/>
        <v>32884.9637</v>
      </c>
      <c r="V16" s="68">
        <f t="shared" si="10"/>
        <v>3568.0185614500001</v>
      </c>
      <c r="W16" s="55">
        <f t="shared" si="11"/>
        <v>36452.982261450001</v>
      </c>
      <c r="X16" s="68">
        <f t="shared" si="51"/>
        <v>6576.9927400000006</v>
      </c>
      <c r="Y16" s="68">
        <f t="shared" si="12"/>
        <v>1644.2481850000001</v>
      </c>
      <c r="Z16" s="65">
        <f t="shared" si="13"/>
        <v>44674.223186449999</v>
      </c>
      <c r="AA16" s="320"/>
      <c r="AB16" s="18" t="s">
        <v>38</v>
      </c>
      <c r="AC16" s="22">
        <f t="shared" si="59"/>
        <v>32884.9637</v>
      </c>
      <c r="AD16" s="68">
        <f t="shared" si="15"/>
        <v>3568.0185614500001</v>
      </c>
      <c r="AE16" s="55">
        <f t="shared" si="16"/>
        <v>36452.982261450001</v>
      </c>
      <c r="AF16" s="68">
        <f t="shared" si="52"/>
        <v>6576.9927400000006</v>
      </c>
      <c r="AG16" s="68">
        <f t="shared" si="17"/>
        <v>1644.2481850000001</v>
      </c>
      <c r="AH16" s="65">
        <f t="shared" si="18"/>
        <v>44674.223186449999</v>
      </c>
      <c r="AI16" s="320"/>
      <c r="AJ16" s="18" t="s">
        <v>38</v>
      </c>
      <c r="AK16" s="22">
        <f t="shared" si="19"/>
        <v>33460.450564750005</v>
      </c>
      <c r="AL16" s="68">
        <f t="shared" si="20"/>
        <v>3663.9193368401257</v>
      </c>
      <c r="AM16" s="55">
        <f t="shared" si="21"/>
        <v>37124.369901590129</v>
      </c>
      <c r="AN16" s="68">
        <f t="shared" si="53"/>
        <v>6692.0901129500016</v>
      </c>
      <c r="AO16" s="68">
        <f t="shared" si="22"/>
        <v>1673.0225282375004</v>
      </c>
      <c r="AP16" s="65">
        <f t="shared" si="23"/>
        <v>45489.482542777638</v>
      </c>
      <c r="AQ16" s="320"/>
      <c r="AR16" s="18" t="s">
        <v>38</v>
      </c>
      <c r="AS16" s="22">
        <f>AK16</f>
        <v>33460.450564750005</v>
      </c>
      <c r="AT16" s="68">
        <f t="shared" si="25"/>
        <v>3697.3797874048755</v>
      </c>
      <c r="AU16" s="55">
        <f t="shared" si="26"/>
        <v>37157.830352154881</v>
      </c>
      <c r="AV16" s="68">
        <f t="shared" si="54"/>
        <v>6692.0901129500016</v>
      </c>
      <c r="AW16" s="68">
        <f t="shared" si="27"/>
        <v>1673.0225282375004</v>
      </c>
      <c r="AX16" s="65">
        <f t="shared" si="28"/>
        <v>45522.942993342382</v>
      </c>
      <c r="AY16" s="320"/>
      <c r="AZ16" s="18" t="s">
        <v>38</v>
      </c>
      <c r="BA16" s="22">
        <f t="shared" si="29"/>
        <v>34129.659576045007</v>
      </c>
      <c r="BB16" s="68">
        <f t="shared" si="30"/>
        <v>3771.3273831529732</v>
      </c>
      <c r="BC16" s="55">
        <f t="shared" si="31"/>
        <v>37900.98695919798</v>
      </c>
      <c r="BD16" s="68">
        <f t="shared" si="55"/>
        <v>6825.931915209002</v>
      </c>
      <c r="BE16" s="68">
        <f t="shared" si="32"/>
        <v>1706.4829788022505</v>
      </c>
      <c r="BF16" s="65">
        <f t="shared" si="33"/>
        <v>46433.40185320923</v>
      </c>
      <c r="BG16" s="320"/>
      <c r="BH16" s="18" t="s">
        <v>38</v>
      </c>
      <c r="BI16" s="491">
        <f t="shared" si="34"/>
        <v>34629.659576045007</v>
      </c>
      <c r="BJ16" s="491">
        <f t="shared" si="35"/>
        <v>3826.5773831529732</v>
      </c>
      <c r="BK16" s="488">
        <f t="shared" si="36"/>
        <v>38456.23695919798</v>
      </c>
      <c r="BL16" s="491">
        <f t="shared" si="56"/>
        <v>6925.931915209002</v>
      </c>
      <c r="BM16" s="491">
        <f t="shared" si="37"/>
        <v>1731.4829788022505</v>
      </c>
      <c r="BN16" s="489">
        <f t="shared" si="38"/>
        <v>47113.65185320923</v>
      </c>
      <c r="BO16" s="490"/>
      <c r="BP16" s="450" t="s">
        <v>38</v>
      </c>
      <c r="BQ16" s="491">
        <f t="shared" si="39"/>
        <v>34975.956171805461</v>
      </c>
      <c r="BR16" s="491">
        <f t="shared" si="40"/>
        <v>3864.8431569845034</v>
      </c>
      <c r="BS16" s="488">
        <f t="shared" si="41"/>
        <v>38840.799328789966</v>
      </c>
      <c r="BT16" s="491">
        <f t="shared" si="57"/>
        <v>6995.1912343610929</v>
      </c>
      <c r="BU16" s="491">
        <f t="shared" si="42"/>
        <v>1748.7978085902732</v>
      </c>
      <c r="BV16" s="489">
        <f t="shared" si="43"/>
        <v>47584.788371741335</v>
      </c>
      <c r="BW16" s="490"/>
      <c r="BX16" s="450" t="s">
        <v>38</v>
      </c>
      <c r="BY16" s="491">
        <f>BQ16+500</f>
        <v>35475.956171805461</v>
      </c>
      <c r="BZ16" s="491">
        <f t="shared" si="45"/>
        <v>3920.0931569845034</v>
      </c>
      <c r="CA16" s="488">
        <f t="shared" si="46"/>
        <v>39396.049328789966</v>
      </c>
      <c r="CB16" s="491">
        <f t="shared" si="58"/>
        <v>7095.1912343610929</v>
      </c>
      <c r="CC16" s="491">
        <f t="shared" si="47"/>
        <v>1773.7978085902732</v>
      </c>
      <c r="CD16" s="489">
        <f t="shared" si="48"/>
        <v>48265.038371741335</v>
      </c>
      <c r="CE16" s="320"/>
      <c r="CF16" s="599"/>
      <c r="CG16" s="600"/>
      <c r="CH16" s="600"/>
    </row>
    <row r="17" spans="1:86" ht="15.75" x14ac:dyDescent="0.25">
      <c r="A17" s="23"/>
      <c r="C17" s="452"/>
      <c r="D17" s="450" t="s">
        <v>39</v>
      </c>
      <c r="E17" s="22">
        <v>33173</v>
      </c>
      <c r="F17" s="68">
        <f t="shared" si="0"/>
        <v>3566.0974999999999</v>
      </c>
      <c r="G17" s="55">
        <f t="shared" si="1"/>
        <v>36739.097500000003</v>
      </c>
      <c r="H17" s="68">
        <f t="shared" si="49"/>
        <v>6634.6</v>
      </c>
      <c r="I17" s="68">
        <f t="shared" si="2"/>
        <v>1658.65</v>
      </c>
      <c r="J17" s="65">
        <f t="shared" si="3"/>
        <v>45032.347500000003</v>
      </c>
      <c r="L17" s="18" t="s">
        <v>39</v>
      </c>
      <c r="M17" s="22">
        <f t="shared" si="4"/>
        <v>33504.730000000003</v>
      </c>
      <c r="N17" s="68">
        <f t="shared" si="5"/>
        <v>3635.2632050000002</v>
      </c>
      <c r="O17" s="55">
        <f t="shared" si="6"/>
        <v>37139.993205000006</v>
      </c>
      <c r="P17" s="68">
        <f t="shared" si="50"/>
        <v>6700.9460000000008</v>
      </c>
      <c r="Q17" s="68">
        <f t="shared" si="7"/>
        <v>1675.2365000000002</v>
      </c>
      <c r="R17" s="65">
        <f t="shared" si="8"/>
        <v>45516.175705000009</v>
      </c>
      <c r="S17" s="320"/>
      <c r="T17" s="18" t="s">
        <v>39</v>
      </c>
      <c r="U17" s="22">
        <f t="shared" si="9"/>
        <v>33839.777300000002</v>
      </c>
      <c r="V17" s="68">
        <f t="shared" si="10"/>
        <v>3671.6158370500002</v>
      </c>
      <c r="W17" s="55">
        <f t="shared" si="11"/>
        <v>37511.393137049999</v>
      </c>
      <c r="X17" s="68">
        <f t="shared" si="51"/>
        <v>6767.955460000001</v>
      </c>
      <c r="Y17" s="68">
        <f t="shared" si="12"/>
        <v>1691.9888650000003</v>
      </c>
      <c r="Z17" s="65">
        <f t="shared" si="13"/>
        <v>45971.337462050004</v>
      </c>
      <c r="AA17" s="320"/>
      <c r="AB17" s="18" t="s">
        <v>39</v>
      </c>
      <c r="AC17" s="22">
        <f t="shared" si="59"/>
        <v>33839.777300000002</v>
      </c>
      <c r="AD17" s="68">
        <f t="shared" si="15"/>
        <v>3671.6158370500002</v>
      </c>
      <c r="AE17" s="55">
        <f t="shared" si="16"/>
        <v>37511.393137049999</v>
      </c>
      <c r="AF17" s="68">
        <f t="shared" si="52"/>
        <v>6767.955460000001</v>
      </c>
      <c r="AG17" s="68">
        <f t="shared" si="17"/>
        <v>1691.9888650000003</v>
      </c>
      <c r="AH17" s="65">
        <f t="shared" si="18"/>
        <v>45971.337462050004</v>
      </c>
      <c r="AI17" s="320"/>
      <c r="AJ17" s="18" t="s">
        <v>39</v>
      </c>
      <c r="AK17" s="22">
        <f t="shared" si="19"/>
        <v>34431.973402750002</v>
      </c>
      <c r="AL17" s="68">
        <f t="shared" si="20"/>
        <v>3770.3010876011253</v>
      </c>
      <c r="AM17" s="55">
        <f t="shared" si="21"/>
        <v>38202.274490351127</v>
      </c>
      <c r="AN17" s="68">
        <f t="shared" si="53"/>
        <v>6886.3946805500009</v>
      </c>
      <c r="AO17" s="68">
        <f t="shared" si="22"/>
        <v>1721.5986701375002</v>
      </c>
      <c r="AP17" s="65">
        <f t="shared" si="23"/>
        <v>46810.267841038629</v>
      </c>
      <c r="AQ17" s="320"/>
      <c r="AR17" s="18" t="s">
        <v>39</v>
      </c>
      <c r="AS17" s="22">
        <f t="shared" ref="AS17:AS63" si="60">AK17</f>
        <v>34431.973402750002</v>
      </c>
      <c r="AT17" s="68">
        <f t="shared" si="25"/>
        <v>3804.7330610038753</v>
      </c>
      <c r="AU17" s="55">
        <f t="shared" si="26"/>
        <v>38236.706463753879</v>
      </c>
      <c r="AV17" s="68">
        <f t="shared" si="54"/>
        <v>6886.3946805500009</v>
      </c>
      <c r="AW17" s="68">
        <f t="shared" si="27"/>
        <v>1721.5986701375002</v>
      </c>
      <c r="AX17" s="65">
        <f t="shared" si="28"/>
        <v>46844.699814441381</v>
      </c>
      <c r="AY17" s="320"/>
      <c r="AZ17" s="18" t="s">
        <v>39</v>
      </c>
      <c r="BA17" s="22">
        <f t="shared" si="29"/>
        <v>35120.612870805002</v>
      </c>
      <c r="BB17" s="68">
        <f t="shared" si="30"/>
        <v>3880.8277222239526</v>
      </c>
      <c r="BC17" s="55">
        <f t="shared" si="31"/>
        <v>39001.440593028958</v>
      </c>
      <c r="BD17" s="68">
        <f t="shared" si="55"/>
        <v>7024.1225741610006</v>
      </c>
      <c r="BE17" s="68">
        <f t="shared" si="32"/>
        <v>1756.0306435402501</v>
      </c>
      <c r="BF17" s="65">
        <f t="shared" si="33"/>
        <v>47781.593810730214</v>
      </c>
      <c r="BG17" s="320"/>
      <c r="BH17" s="18" t="s">
        <v>39</v>
      </c>
      <c r="BI17" s="491">
        <f t="shared" si="34"/>
        <v>35620.612870805002</v>
      </c>
      <c r="BJ17" s="491">
        <f t="shared" si="35"/>
        <v>3936.0777222239526</v>
      </c>
      <c r="BK17" s="488">
        <f t="shared" si="36"/>
        <v>39556.690593028958</v>
      </c>
      <c r="BL17" s="491">
        <f t="shared" si="56"/>
        <v>7124.1225741610006</v>
      </c>
      <c r="BM17" s="491">
        <f t="shared" si="37"/>
        <v>1781.0306435402501</v>
      </c>
      <c r="BN17" s="489">
        <f t="shared" si="38"/>
        <v>48461.843810730214</v>
      </c>
      <c r="BO17" s="490"/>
      <c r="BP17" s="450" t="s">
        <v>39</v>
      </c>
      <c r="BQ17" s="491">
        <f t="shared" si="39"/>
        <v>35976.818999513052</v>
      </c>
      <c r="BR17" s="491">
        <f t="shared" si="40"/>
        <v>3975.4384994461925</v>
      </c>
      <c r="BS17" s="488">
        <f t="shared" si="41"/>
        <v>39952.257498959247</v>
      </c>
      <c r="BT17" s="491">
        <f t="shared" si="57"/>
        <v>7195.3637999026105</v>
      </c>
      <c r="BU17" s="491">
        <f t="shared" si="42"/>
        <v>1798.8409499756526</v>
      </c>
      <c r="BV17" s="489">
        <f t="shared" si="43"/>
        <v>48946.46224883751</v>
      </c>
      <c r="BW17" s="490"/>
      <c r="BX17" s="450" t="s">
        <v>39</v>
      </c>
      <c r="BY17" s="491">
        <f>BQ17+500</f>
        <v>36476.818999513052</v>
      </c>
      <c r="BZ17" s="491">
        <f t="shared" si="45"/>
        <v>4030.6884994461925</v>
      </c>
      <c r="CA17" s="488">
        <f t="shared" si="46"/>
        <v>40507.507498959247</v>
      </c>
      <c r="CB17" s="491">
        <f t="shared" si="58"/>
        <v>7295.3637999026105</v>
      </c>
      <c r="CC17" s="491">
        <f t="shared" si="47"/>
        <v>1823.8409499756526</v>
      </c>
      <c r="CD17" s="489">
        <f t="shared" si="48"/>
        <v>49626.71224883751</v>
      </c>
      <c r="CE17" s="320"/>
      <c r="CF17" s="598"/>
      <c r="CG17" s="593"/>
      <c r="CH17" s="593"/>
    </row>
    <row r="18" spans="1:86" ht="15.75" x14ac:dyDescent="0.25">
      <c r="A18" s="23"/>
      <c r="C18" s="452"/>
      <c r="D18" s="450" t="s">
        <v>40</v>
      </c>
      <c r="E18" s="22">
        <v>34696</v>
      </c>
      <c r="F18" s="68">
        <f t="shared" si="0"/>
        <v>3729.82</v>
      </c>
      <c r="G18" s="55">
        <f t="shared" si="1"/>
        <v>38425.82</v>
      </c>
      <c r="H18" s="68">
        <f t="shared" si="49"/>
        <v>6939.2000000000007</v>
      </c>
      <c r="I18" s="68">
        <f t="shared" si="2"/>
        <v>1734.8000000000002</v>
      </c>
      <c r="J18" s="65">
        <f t="shared" si="3"/>
        <v>47099.820000000007</v>
      </c>
      <c r="L18" s="18" t="s">
        <v>40</v>
      </c>
      <c r="M18" s="22">
        <f t="shared" si="4"/>
        <v>35042.959999999999</v>
      </c>
      <c r="N18" s="68">
        <f t="shared" si="5"/>
        <v>3802.1611599999997</v>
      </c>
      <c r="O18" s="55">
        <f t="shared" si="6"/>
        <v>38845.121159999995</v>
      </c>
      <c r="P18" s="68">
        <f t="shared" si="50"/>
        <v>7008.5920000000006</v>
      </c>
      <c r="Q18" s="68">
        <f t="shared" si="7"/>
        <v>1752.1480000000001</v>
      </c>
      <c r="R18" s="65">
        <f t="shared" si="8"/>
        <v>47605.86116</v>
      </c>
      <c r="S18" s="320"/>
      <c r="T18" s="18" t="s">
        <v>40</v>
      </c>
      <c r="U18" s="22">
        <f t="shared" si="9"/>
        <v>35393.389600000002</v>
      </c>
      <c r="V18" s="68">
        <f t="shared" si="10"/>
        <v>3840.1827716000003</v>
      </c>
      <c r="W18" s="55">
        <f t="shared" si="11"/>
        <v>39233.572371599999</v>
      </c>
      <c r="X18" s="68">
        <f t="shared" si="51"/>
        <v>7078.677920000001</v>
      </c>
      <c r="Y18" s="68">
        <f t="shared" si="12"/>
        <v>1769.6694800000002</v>
      </c>
      <c r="Z18" s="65">
        <f t="shared" si="13"/>
        <v>48081.919771599998</v>
      </c>
      <c r="AA18" s="320"/>
      <c r="AB18" s="18" t="s">
        <v>40</v>
      </c>
      <c r="AC18" s="22">
        <f t="shared" si="59"/>
        <v>35393.389600000002</v>
      </c>
      <c r="AD18" s="68">
        <f t="shared" si="15"/>
        <v>3840.1827716000003</v>
      </c>
      <c r="AE18" s="55">
        <f t="shared" si="16"/>
        <v>39233.572371599999</v>
      </c>
      <c r="AF18" s="68">
        <f t="shared" si="52"/>
        <v>7078.677920000001</v>
      </c>
      <c r="AG18" s="68">
        <f t="shared" si="17"/>
        <v>1769.6694800000002</v>
      </c>
      <c r="AH18" s="65">
        <f t="shared" si="18"/>
        <v>48081.919771599998</v>
      </c>
      <c r="AI18" s="320"/>
      <c r="AJ18" s="18" t="s">
        <v>40</v>
      </c>
      <c r="AK18" s="22">
        <f t="shared" si="19"/>
        <v>36012.773918000006</v>
      </c>
      <c r="AL18" s="68">
        <f t="shared" si="20"/>
        <v>3943.3987440210008</v>
      </c>
      <c r="AM18" s="55">
        <f t="shared" si="21"/>
        <v>39956.17266202101</v>
      </c>
      <c r="AN18" s="68">
        <f t="shared" si="53"/>
        <v>7202.5547836000014</v>
      </c>
      <c r="AO18" s="68">
        <f t="shared" si="22"/>
        <v>1800.6386959000004</v>
      </c>
      <c r="AP18" s="65">
        <f t="shared" si="23"/>
        <v>48959.366141521015</v>
      </c>
      <c r="AQ18" s="320"/>
      <c r="AR18" s="18" t="s">
        <v>40</v>
      </c>
      <c r="AS18" s="22">
        <f t="shared" si="60"/>
        <v>36012.773918000006</v>
      </c>
      <c r="AT18" s="68">
        <f t="shared" si="25"/>
        <v>3979.4115179390005</v>
      </c>
      <c r="AU18" s="55">
        <f t="shared" si="26"/>
        <v>39992.185435939005</v>
      </c>
      <c r="AV18" s="68">
        <f t="shared" si="54"/>
        <v>7202.5547836000014</v>
      </c>
      <c r="AW18" s="68">
        <f t="shared" si="27"/>
        <v>1800.6386959000004</v>
      </c>
      <c r="AX18" s="65">
        <f t="shared" si="28"/>
        <v>48995.378915439011</v>
      </c>
      <c r="AY18" s="320"/>
      <c r="AZ18" s="18" t="s">
        <v>40</v>
      </c>
      <c r="BA18" s="22">
        <f t="shared" si="29"/>
        <v>36733.029396360005</v>
      </c>
      <c r="BB18" s="68">
        <f t="shared" si="30"/>
        <v>4058.9997482977806</v>
      </c>
      <c r="BC18" s="55">
        <f t="shared" si="31"/>
        <v>40792.029144657783</v>
      </c>
      <c r="BD18" s="68">
        <f t="shared" si="55"/>
        <v>7346.6058792720014</v>
      </c>
      <c r="BE18" s="68">
        <f t="shared" si="32"/>
        <v>1836.6514698180004</v>
      </c>
      <c r="BF18" s="65">
        <f t="shared" si="33"/>
        <v>49975.286493747786</v>
      </c>
      <c r="BG18" s="320"/>
      <c r="BH18" s="18" t="s">
        <v>40</v>
      </c>
      <c r="BI18" s="491">
        <f t="shared" si="34"/>
        <v>37233.029396360005</v>
      </c>
      <c r="BJ18" s="491">
        <f t="shared" si="35"/>
        <v>4114.2497482977806</v>
      </c>
      <c r="BK18" s="488">
        <f t="shared" si="36"/>
        <v>41347.279144657783</v>
      </c>
      <c r="BL18" s="491">
        <f t="shared" si="56"/>
        <v>7446.6058792720014</v>
      </c>
      <c r="BM18" s="491">
        <f t="shared" si="37"/>
        <v>1861.6514698180004</v>
      </c>
      <c r="BN18" s="489">
        <f t="shared" si="38"/>
        <v>50655.536493747786</v>
      </c>
      <c r="BO18" s="490"/>
      <c r="BP18" s="450" t="s">
        <v>40</v>
      </c>
      <c r="BQ18" s="491">
        <f t="shared" si="39"/>
        <v>37605.359690323603</v>
      </c>
      <c r="BR18" s="491">
        <f t="shared" si="40"/>
        <v>4155.3922457807585</v>
      </c>
      <c r="BS18" s="488">
        <f t="shared" si="41"/>
        <v>41760.75193610436</v>
      </c>
      <c r="BT18" s="491">
        <f t="shared" si="57"/>
        <v>7521.0719380647206</v>
      </c>
      <c r="BU18" s="491">
        <f t="shared" si="42"/>
        <v>1880.2679845161801</v>
      </c>
      <c r="BV18" s="489">
        <f t="shared" si="43"/>
        <v>51162.091858685264</v>
      </c>
      <c r="BW18" s="490"/>
      <c r="BX18" s="450" t="s">
        <v>40</v>
      </c>
      <c r="BY18" s="491">
        <f t="shared" si="44"/>
        <v>38105.359690323603</v>
      </c>
      <c r="BZ18" s="491">
        <f t="shared" si="45"/>
        <v>4210.6422457807585</v>
      </c>
      <c r="CA18" s="488">
        <f t="shared" si="46"/>
        <v>42316.00193610436</v>
      </c>
      <c r="CB18" s="491">
        <f t="shared" si="58"/>
        <v>7621.0719380647206</v>
      </c>
      <c r="CC18" s="491">
        <f t="shared" si="47"/>
        <v>1905.2679845161801</v>
      </c>
      <c r="CD18" s="489">
        <f t="shared" si="48"/>
        <v>51842.341858685264</v>
      </c>
      <c r="CE18" s="320"/>
      <c r="CF18" s="598"/>
      <c r="CG18" s="593"/>
      <c r="CH18" s="593"/>
    </row>
    <row r="19" spans="1:86" ht="16.5" thickBot="1" x14ac:dyDescent="0.3">
      <c r="A19" s="26"/>
      <c r="C19" s="453"/>
      <c r="D19" s="454" t="s">
        <v>41</v>
      </c>
      <c r="E19" s="28">
        <v>36214</v>
      </c>
      <c r="F19" s="69">
        <f t="shared" si="0"/>
        <v>3893.0050000000001</v>
      </c>
      <c r="G19" s="60">
        <f t="shared" si="1"/>
        <v>40107.004999999997</v>
      </c>
      <c r="H19" s="69">
        <f>E19*$H$3</f>
        <v>7242.8</v>
      </c>
      <c r="I19" s="69">
        <f t="shared" si="2"/>
        <v>1810.7</v>
      </c>
      <c r="J19" s="79">
        <f t="shared" si="3"/>
        <v>49160.504999999997</v>
      </c>
      <c r="L19" s="27" t="s">
        <v>41</v>
      </c>
      <c r="M19" s="28">
        <f t="shared" si="4"/>
        <v>36576.14</v>
      </c>
      <c r="N19" s="69">
        <f t="shared" si="5"/>
        <v>3968.5111899999997</v>
      </c>
      <c r="O19" s="60">
        <f t="shared" si="6"/>
        <v>40544.651189999997</v>
      </c>
      <c r="P19" s="69">
        <f>M19*$H$3</f>
        <v>7315.2280000000001</v>
      </c>
      <c r="Q19" s="69">
        <f t="shared" si="7"/>
        <v>1828.807</v>
      </c>
      <c r="R19" s="79">
        <f t="shared" si="8"/>
        <v>49688.68619</v>
      </c>
      <c r="S19" s="320"/>
      <c r="T19" s="27" t="s">
        <v>41</v>
      </c>
      <c r="U19" s="28">
        <f t="shared" si="9"/>
        <v>36941.901400000002</v>
      </c>
      <c r="V19" s="69">
        <f t="shared" si="10"/>
        <v>4008.1963019000004</v>
      </c>
      <c r="W19" s="60">
        <f t="shared" si="11"/>
        <v>40950.097701900006</v>
      </c>
      <c r="X19" s="69">
        <f>U19*$H$3</f>
        <v>7388.3802800000012</v>
      </c>
      <c r="Y19" s="69">
        <f t="shared" si="12"/>
        <v>1847.0950700000003</v>
      </c>
      <c r="Z19" s="79">
        <f t="shared" si="13"/>
        <v>50185.573051900014</v>
      </c>
      <c r="AA19" s="320"/>
      <c r="AB19" s="27" t="s">
        <v>41</v>
      </c>
      <c r="AC19" s="22">
        <f t="shared" si="59"/>
        <v>36941.901400000002</v>
      </c>
      <c r="AD19" s="69">
        <f t="shared" si="15"/>
        <v>4008.1963019000004</v>
      </c>
      <c r="AE19" s="60">
        <f t="shared" si="16"/>
        <v>40950.097701900006</v>
      </c>
      <c r="AF19" s="69">
        <f>AC19*$H$3</f>
        <v>7388.3802800000012</v>
      </c>
      <c r="AG19" s="69">
        <f t="shared" si="17"/>
        <v>1847.0950700000003</v>
      </c>
      <c r="AH19" s="79">
        <f t="shared" si="18"/>
        <v>50185.573051900014</v>
      </c>
      <c r="AI19" s="320"/>
      <c r="AJ19" s="27" t="s">
        <v>41</v>
      </c>
      <c r="AK19" s="28">
        <f t="shared" si="19"/>
        <v>37588.384674500005</v>
      </c>
      <c r="AL19" s="69">
        <f t="shared" si="20"/>
        <v>4115.9281218577507</v>
      </c>
      <c r="AM19" s="60">
        <f t="shared" si="21"/>
        <v>41704.312796357757</v>
      </c>
      <c r="AN19" s="69">
        <f>AK19*$H$3</f>
        <v>7517.6769349000015</v>
      </c>
      <c r="AO19" s="69">
        <f t="shared" si="22"/>
        <v>1879.4192337250004</v>
      </c>
      <c r="AP19" s="79">
        <f t="shared" si="23"/>
        <v>51101.408964982758</v>
      </c>
      <c r="AQ19" s="320"/>
      <c r="AR19" s="27" t="s">
        <v>41</v>
      </c>
      <c r="AS19" s="28">
        <f t="shared" si="60"/>
        <v>37588.384674500005</v>
      </c>
      <c r="AT19" s="69">
        <f t="shared" si="25"/>
        <v>4153.5165065322508</v>
      </c>
      <c r="AU19" s="60">
        <f t="shared" si="26"/>
        <v>41741.901181032255</v>
      </c>
      <c r="AV19" s="69">
        <f>AS19*$H$3</f>
        <v>7517.6769349000015</v>
      </c>
      <c r="AW19" s="69">
        <f t="shared" si="27"/>
        <v>1879.4192337250004</v>
      </c>
      <c r="AX19" s="79">
        <f t="shared" si="28"/>
        <v>51138.997349657257</v>
      </c>
      <c r="AY19" s="320"/>
      <c r="AZ19" s="27" t="s">
        <v>41</v>
      </c>
      <c r="BA19" s="28">
        <f t="shared" si="29"/>
        <v>38340.152367990006</v>
      </c>
      <c r="BB19" s="69">
        <f t="shared" si="30"/>
        <v>4236.5868366628956</v>
      </c>
      <c r="BC19" s="60">
        <f t="shared" si="31"/>
        <v>42576.739204652898</v>
      </c>
      <c r="BD19" s="69">
        <f>BA19*$H$3</f>
        <v>7668.0304735980017</v>
      </c>
      <c r="BE19" s="69">
        <f t="shared" si="32"/>
        <v>1917.0076183995004</v>
      </c>
      <c r="BF19" s="79">
        <f t="shared" si="33"/>
        <v>52161.777296650398</v>
      </c>
      <c r="BG19" s="320"/>
      <c r="BH19" s="27" t="s">
        <v>41</v>
      </c>
      <c r="BI19" s="492">
        <f t="shared" si="34"/>
        <v>38840.152367990006</v>
      </c>
      <c r="BJ19" s="492">
        <f t="shared" si="35"/>
        <v>4291.8368366628956</v>
      </c>
      <c r="BK19" s="493">
        <f t="shared" si="36"/>
        <v>43131.989204652898</v>
      </c>
      <c r="BL19" s="492">
        <f>BI19*$H$3</f>
        <v>7768.0304735980017</v>
      </c>
      <c r="BM19" s="492">
        <f t="shared" si="37"/>
        <v>1942.0076183995004</v>
      </c>
      <c r="BN19" s="494">
        <f t="shared" si="38"/>
        <v>52842.027296650398</v>
      </c>
      <c r="BO19" s="490"/>
      <c r="BP19" s="454" t="s">
        <v>41</v>
      </c>
      <c r="BQ19" s="492">
        <f t="shared" si="39"/>
        <v>39228.553891669908</v>
      </c>
      <c r="BR19" s="492">
        <f t="shared" si="40"/>
        <v>4334.7552050295253</v>
      </c>
      <c r="BS19" s="493">
        <f t="shared" si="41"/>
        <v>43563.309096699435</v>
      </c>
      <c r="BT19" s="492">
        <f>BQ19*$H$3</f>
        <v>7845.7107783339816</v>
      </c>
      <c r="BU19" s="492">
        <f t="shared" si="42"/>
        <v>1961.4276945834954</v>
      </c>
      <c r="BV19" s="494">
        <f t="shared" si="43"/>
        <v>53370.44756961691</v>
      </c>
      <c r="BW19" s="490"/>
      <c r="BX19" s="454" t="s">
        <v>41</v>
      </c>
      <c r="BY19" s="492">
        <f t="shared" si="44"/>
        <v>39728.553891669908</v>
      </c>
      <c r="BZ19" s="492">
        <f t="shared" si="45"/>
        <v>4390.0052050295253</v>
      </c>
      <c r="CA19" s="493">
        <f t="shared" si="46"/>
        <v>44118.559096699435</v>
      </c>
      <c r="CB19" s="492">
        <f>BY19*$H$3</f>
        <v>7945.7107783339816</v>
      </c>
      <c r="CC19" s="492">
        <f t="shared" si="47"/>
        <v>1986.4276945834954</v>
      </c>
      <c r="CD19" s="494">
        <f t="shared" si="48"/>
        <v>54050.69756961691</v>
      </c>
      <c r="CE19" s="320"/>
      <c r="CF19" s="598"/>
      <c r="CG19" s="593"/>
      <c r="CH19" s="593"/>
    </row>
    <row r="20" spans="1:86" ht="15" customHeight="1" x14ac:dyDescent="0.25">
      <c r="A20" s="29" t="s">
        <v>42</v>
      </c>
      <c r="C20" s="455" t="s">
        <v>43</v>
      </c>
      <c r="D20" s="456" t="s">
        <v>22</v>
      </c>
      <c r="E20" s="19">
        <v>39286</v>
      </c>
      <c r="F20" s="67">
        <f t="shared" si="0"/>
        <v>4223.2449999999999</v>
      </c>
      <c r="G20" s="63">
        <f t="shared" si="1"/>
        <v>43509.245000000003</v>
      </c>
      <c r="H20" s="67">
        <f>E20*$H$3</f>
        <v>7857.2000000000007</v>
      </c>
      <c r="I20" s="67">
        <f t="shared" si="2"/>
        <v>1964.3000000000002</v>
      </c>
      <c r="J20" s="65">
        <f t="shared" si="3"/>
        <v>53330.74500000001</v>
      </c>
      <c r="L20" s="30" t="s">
        <v>22</v>
      </c>
      <c r="M20" s="19">
        <f t="shared" si="4"/>
        <v>39678.86</v>
      </c>
      <c r="N20" s="67">
        <f t="shared" si="5"/>
        <v>4305.1563100000003</v>
      </c>
      <c r="O20" s="63">
        <f t="shared" si="6"/>
        <v>43984.016309999999</v>
      </c>
      <c r="P20" s="67">
        <f>M20*$H$3</f>
        <v>7935.7720000000008</v>
      </c>
      <c r="Q20" s="67">
        <f t="shared" si="7"/>
        <v>1983.9430000000002</v>
      </c>
      <c r="R20" s="65">
        <f t="shared" si="8"/>
        <v>53903.731310000003</v>
      </c>
      <c r="S20" s="320"/>
      <c r="T20" s="30" t="s">
        <v>22</v>
      </c>
      <c r="U20" s="19">
        <f t="shared" si="9"/>
        <v>40075.6486</v>
      </c>
      <c r="V20" s="67">
        <f t="shared" si="10"/>
        <v>4348.2078731000001</v>
      </c>
      <c r="W20" s="63">
        <f t="shared" si="11"/>
        <v>44423.856473100001</v>
      </c>
      <c r="X20" s="67">
        <f>U20*$H$3</f>
        <v>8015.1297200000008</v>
      </c>
      <c r="Y20" s="67">
        <f t="shared" si="12"/>
        <v>2003.7824300000002</v>
      </c>
      <c r="Z20" s="65">
        <f t="shared" si="13"/>
        <v>54442.768623100004</v>
      </c>
      <c r="AA20" s="320"/>
      <c r="AB20" s="30" t="s">
        <v>22</v>
      </c>
      <c r="AC20" s="22">
        <f t="shared" si="59"/>
        <v>40075.6486</v>
      </c>
      <c r="AD20" s="67">
        <f t="shared" si="15"/>
        <v>4348.2078731000001</v>
      </c>
      <c r="AE20" s="63">
        <f t="shared" si="16"/>
        <v>44423.856473100001</v>
      </c>
      <c r="AF20" s="67">
        <f>AC20*$H$3</f>
        <v>8015.1297200000008</v>
      </c>
      <c r="AG20" s="67">
        <f t="shared" si="17"/>
        <v>2003.7824300000002</v>
      </c>
      <c r="AH20" s="65">
        <f t="shared" si="18"/>
        <v>54442.768623100004</v>
      </c>
      <c r="AI20" s="320"/>
      <c r="AJ20" s="30" t="s">
        <v>22</v>
      </c>
      <c r="AK20" s="19">
        <f t="shared" si="19"/>
        <v>40776.972450500005</v>
      </c>
      <c r="AL20" s="67">
        <f t="shared" si="20"/>
        <v>4465.0784833297503</v>
      </c>
      <c r="AM20" s="63">
        <f t="shared" si="21"/>
        <v>45242.050933829756</v>
      </c>
      <c r="AN20" s="67">
        <f>AK20*$H$3</f>
        <v>8155.3944901000013</v>
      </c>
      <c r="AO20" s="67">
        <f t="shared" si="22"/>
        <v>2038.8486225250003</v>
      </c>
      <c r="AP20" s="65">
        <f t="shared" si="23"/>
        <v>55436.294046454757</v>
      </c>
      <c r="AQ20" s="320"/>
      <c r="AR20" s="30" t="s">
        <v>22</v>
      </c>
      <c r="AS20" s="19">
        <f t="shared" si="60"/>
        <v>40776.972450500005</v>
      </c>
      <c r="AT20" s="67">
        <f t="shared" si="25"/>
        <v>4505.8554557802508</v>
      </c>
      <c r="AU20" s="63">
        <f t="shared" si="26"/>
        <v>45282.827906280254</v>
      </c>
      <c r="AV20" s="67">
        <f>AS20*$H$3</f>
        <v>8155.3944901000013</v>
      </c>
      <c r="AW20" s="67">
        <f t="shared" si="27"/>
        <v>2038.8486225250003</v>
      </c>
      <c r="AX20" s="65">
        <f t="shared" si="28"/>
        <v>55477.071018905255</v>
      </c>
      <c r="AY20" s="320"/>
      <c r="AZ20" s="30" t="s">
        <v>22</v>
      </c>
      <c r="BA20" s="19">
        <f t="shared" si="29"/>
        <v>41592.511899510006</v>
      </c>
      <c r="BB20" s="67">
        <f t="shared" si="30"/>
        <v>4595.9725648958556</v>
      </c>
      <c r="BC20" s="63">
        <f t="shared" si="31"/>
        <v>46188.484464405861</v>
      </c>
      <c r="BD20" s="67">
        <f>BA20*$H$3</f>
        <v>8318.5023799020018</v>
      </c>
      <c r="BE20" s="67">
        <f t="shared" si="32"/>
        <v>2079.6255949755005</v>
      </c>
      <c r="BF20" s="65">
        <f t="shared" si="33"/>
        <v>56586.612439283359</v>
      </c>
      <c r="BG20" s="320"/>
      <c r="BH20" s="30" t="s">
        <v>22</v>
      </c>
      <c r="BI20" s="487">
        <f>BA20+500</f>
        <v>42092.511899510006</v>
      </c>
      <c r="BJ20" s="487">
        <f t="shared" si="35"/>
        <v>4651.2225648958556</v>
      </c>
      <c r="BK20" s="495">
        <f t="shared" si="36"/>
        <v>46743.734464405861</v>
      </c>
      <c r="BL20" s="487">
        <f>BI20*$H$3</f>
        <v>8418.5023799020018</v>
      </c>
      <c r="BM20" s="487">
        <f t="shared" si="37"/>
        <v>2104.6255949755005</v>
      </c>
      <c r="BN20" s="489">
        <f t="shared" si="38"/>
        <v>57266.862439283359</v>
      </c>
      <c r="BO20" s="490"/>
      <c r="BP20" s="456" t="s">
        <v>22</v>
      </c>
      <c r="BQ20" s="491">
        <f t="shared" si="39"/>
        <v>42513.437018505108</v>
      </c>
      <c r="BR20" s="487">
        <f t="shared" si="40"/>
        <v>4697.7347905448141</v>
      </c>
      <c r="BS20" s="495">
        <f t="shared" si="41"/>
        <v>47211.17180904992</v>
      </c>
      <c r="BT20" s="487">
        <f>BQ20*$H$3</f>
        <v>8502.687403701022</v>
      </c>
      <c r="BU20" s="487">
        <f t="shared" si="42"/>
        <v>2125.6718509252555</v>
      </c>
      <c r="BV20" s="489">
        <f t="shared" si="43"/>
        <v>57839.531063676193</v>
      </c>
      <c r="BW20" s="490"/>
      <c r="BX20" s="456" t="s">
        <v>22</v>
      </c>
      <c r="BY20" s="487">
        <f>BQ20+500</f>
        <v>43013.437018505108</v>
      </c>
      <c r="BZ20" s="487">
        <f t="shared" si="45"/>
        <v>4752.9847905448141</v>
      </c>
      <c r="CA20" s="495">
        <f t="shared" si="46"/>
        <v>47766.42180904992</v>
      </c>
      <c r="CB20" s="487">
        <f>BY20*$H$3</f>
        <v>8602.687403701022</v>
      </c>
      <c r="CC20" s="487">
        <f t="shared" si="47"/>
        <v>2150.6718509252555</v>
      </c>
      <c r="CD20" s="489">
        <f t="shared" si="48"/>
        <v>58519.781063676193</v>
      </c>
      <c r="CE20" s="320"/>
      <c r="CF20" s="598"/>
      <c r="CG20" s="593"/>
      <c r="CH20" s="593"/>
    </row>
    <row r="21" spans="1:86" ht="15" customHeight="1" x14ac:dyDescent="0.25">
      <c r="A21" s="24"/>
      <c r="C21" s="457"/>
      <c r="D21" s="456" t="s">
        <v>24</v>
      </c>
      <c r="E21" s="22">
        <v>41086</v>
      </c>
      <c r="F21" s="68">
        <f t="shared" si="0"/>
        <v>4416.7449999999999</v>
      </c>
      <c r="G21" s="55">
        <f t="shared" si="1"/>
        <v>45502.745000000003</v>
      </c>
      <c r="H21" s="68">
        <f>E21*$H$3</f>
        <v>8217.2000000000007</v>
      </c>
      <c r="I21" s="68">
        <f t="shared" si="2"/>
        <v>2054.3000000000002</v>
      </c>
      <c r="J21" s="65">
        <f t="shared" si="3"/>
        <v>55774.24500000001</v>
      </c>
      <c r="L21" s="30" t="s">
        <v>24</v>
      </c>
      <c r="M21" s="22">
        <f t="shared" si="4"/>
        <v>41496.86</v>
      </c>
      <c r="N21" s="68">
        <f t="shared" si="5"/>
        <v>4502.40931</v>
      </c>
      <c r="O21" s="55">
        <f t="shared" si="6"/>
        <v>45999.269310000003</v>
      </c>
      <c r="P21" s="68">
        <f>M21*$H$3</f>
        <v>8299.3720000000012</v>
      </c>
      <c r="Q21" s="68">
        <f t="shared" si="7"/>
        <v>2074.8430000000003</v>
      </c>
      <c r="R21" s="65">
        <f t="shared" si="8"/>
        <v>56373.484310000007</v>
      </c>
      <c r="S21" s="320"/>
      <c r="T21" s="30" t="s">
        <v>24</v>
      </c>
      <c r="U21" s="22">
        <f t="shared" si="9"/>
        <v>41911.828600000001</v>
      </c>
      <c r="V21" s="68">
        <f t="shared" si="10"/>
        <v>4547.4334030999999</v>
      </c>
      <c r="W21" s="55">
        <f t="shared" si="11"/>
        <v>46459.262003099997</v>
      </c>
      <c r="X21" s="68">
        <f>U21*$H$3</f>
        <v>8382.3657199999998</v>
      </c>
      <c r="Y21" s="68">
        <f t="shared" si="12"/>
        <v>2095.5914299999999</v>
      </c>
      <c r="Z21" s="65">
        <f t="shared" si="13"/>
        <v>56937.219153099999</v>
      </c>
      <c r="AA21" s="320"/>
      <c r="AB21" s="30" t="s">
        <v>24</v>
      </c>
      <c r="AC21" s="22">
        <f t="shared" si="59"/>
        <v>41911.828600000001</v>
      </c>
      <c r="AD21" s="68">
        <f t="shared" si="15"/>
        <v>4547.4334030999999</v>
      </c>
      <c r="AE21" s="55">
        <f t="shared" si="16"/>
        <v>46459.262003099997</v>
      </c>
      <c r="AF21" s="68">
        <f>AC21*$H$3</f>
        <v>8382.3657199999998</v>
      </c>
      <c r="AG21" s="68">
        <f t="shared" si="17"/>
        <v>2095.5914299999999</v>
      </c>
      <c r="AH21" s="65">
        <f t="shared" si="18"/>
        <v>56937.219153099999</v>
      </c>
      <c r="AI21" s="320"/>
      <c r="AJ21" s="30" t="s">
        <v>24</v>
      </c>
      <c r="AK21" s="22">
        <f t="shared" si="19"/>
        <v>42645.285600500007</v>
      </c>
      <c r="AL21" s="68">
        <f t="shared" si="20"/>
        <v>4669.6587732547505</v>
      </c>
      <c r="AM21" s="55">
        <f t="shared" si="21"/>
        <v>47314.944373754755</v>
      </c>
      <c r="AN21" s="68">
        <f>AK21*$H$3</f>
        <v>8529.0571201000021</v>
      </c>
      <c r="AO21" s="68">
        <f t="shared" si="22"/>
        <v>2132.2642800250005</v>
      </c>
      <c r="AP21" s="65">
        <f t="shared" si="23"/>
        <v>57976.265773879757</v>
      </c>
      <c r="AQ21" s="320"/>
      <c r="AR21" s="30" t="s">
        <v>24</v>
      </c>
      <c r="AS21" s="22">
        <f t="shared" si="60"/>
        <v>42645.285600500007</v>
      </c>
      <c r="AT21" s="68">
        <f t="shared" si="25"/>
        <v>4712.3040588552503</v>
      </c>
      <c r="AU21" s="55">
        <f t="shared" si="26"/>
        <v>47357.589659355261</v>
      </c>
      <c r="AV21" s="68">
        <f>AS21*$H$3</f>
        <v>8529.0571201000021</v>
      </c>
      <c r="AW21" s="68">
        <f t="shared" si="27"/>
        <v>2132.2642800250005</v>
      </c>
      <c r="AX21" s="65">
        <f t="shared" si="28"/>
        <v>58018.911059480262</v>
      </c>
      <c r="AY21" s="320"/>
      <c r="AZ21" s="30" t="s">
        <v>24</v>
      </c>
      <c r="BA21" s="22">
        <f t="shared" si="29"/>
        <v>43498.191312510011</v>
      </c>
      <c r="BB21" s="68">
        <f t="shared" si="30"/>
        <v>4806.5501400323565</v>
      </c>
      <c r="BC21" s="55">
        <f t="shared" si="31"/>
        <v>48304.741452542366</v>
      </c>
      <c r="BD21" s="68">
        <f>BA21*$H$3</f>
        <v>8699.6382625020033</v>
      </c>
      <c r="BE21" s="68">
        <f t="shared" si="32"/>
        <v>2174.9095656255008</v>
      </c>
      <c r="BF21" s="65">
        <f t="shared" si="33"/>
        <v>59179.289280669873</v>
      </c>
      <c r="BG21" s="320"/>
      <c r="BH21" s="30" t="s">
        <v>24</v>
      </c>
      <c r="BI21" s="491">
        <f t="shared" ref="BI21:BI24" si="61">BA21+500</f>
        <v>43998.191312510011</v>
      </c>
      <c r="BJ21" s="491">
        <f t="shared" si="35"/>
        <v>4861.8001400323565</v>
      </c>
      <c r="BK21" s="488">
        <f t="shared" si="36"/>
        <v>48859.991452542366</v>
      </c>
      <c r="BL21" s="491">
        <f>BI21*$H$3</f>
        <v>8799.6382625020033</v>
      </c>
      <c r="BM21" s="491">
        <f t="shared" si="37"/>
        <v>2199.9095656255008</v>
      </c>
      <c r="BN21" s="489">
        <f t="shared" si="38"/>
        <v>59859.539280669873</v>
      </c>
      <c r="BO21" s="490"/>
      <c r="BP21" s="456" t="s">
        <v>24</v>
      </c>
      <c r="BQ21" s="491">
        <f t="shared" si="39"/>
        <v>44438.17322563511</v>
      </c>
      <c r="BR21" s="491">
        <f t="shared" si="40"/>
        <v>4910.4181414326795</v>
      </c>
      <c r="BS21" s="488">
        <f t="shared" si="41"/>
        <v>49348.591367067791</v>
      </c>
      <c r="BT21" s="491">
        <f>BQ21*$H$3</f>
        <v>8887.6346451270219</v>
      </c>
      <c r="BU21" s="491">
        <f t="shared" si="42"/>
        <v>2221.9086612817555</v>
      </c>
      <c r="BV21" s="489">
        <f t="shared" si="43"/>
        <v>60458.134673476568</v>
      </c>
      <c r="BW21" s="490"/>
      <c r="BX21" s="456" t="s">
        <v>24</v>
      </c>
      <c r="BY21" s="491">
        <f t="shared" ref="BY21:BY24" si="62">BQ21+500</f>
        <v>44938.17322563511</v>
      </c>
      <c r="BZ21" s="491">
        <f t="shared" si="45"/>
        <v>4965.6681414326795</v>
      </c>
      <c r="CA21" s="488">
        <f t="shared" si="46"/>
        <v>49903.841367067791</v>
      </c>
      <c r="CB21" s="491">
        <f>BY21*$H$3</f>
        <v>8987.6346451270219</v>
      </c>
      <c r="CC21" s="491">
        <f t="shared" si="47"/>
        <v>2246.9086612817555</v>
      </c>
      <c r="CD21" s="489">
        <f t="shared" si="48"/>
        <v>61138.384673476568</v>
      </c>
      <c r="CE21" s="320"/>
      <c r="CF21" s="598"/>
      <c r="CG21" s="593"/>
      <c r="CH21" s="593"/>
    </row>
    <row r="22" spans="1:86" ht="15" customHeight="1" x14ac:dyDescent="0.25">
      <c r="A22" s="595" t="s">
        <v>30</v>
      </c>
      <c r="C22" s="458"/>
      <c r="D22" s="456" t="s">
        <v>26</v>
      </c>
      <c r="E22" s="22">
        <v>42918</v>
      </c>
      <c r="F22" s="68">
        <f t="shared" si="0"/>
        <v>4613.6849999999995</v>
      </c>
      <c r="G22" s="55">
        <f t="shared" si="1"/>
        <v>47531.684999999998</v>
      </c>
      <c r="H22" s="68">
        <f t="shared" ref="H22:H29" si="63">E22*$H$3</f>
        <v>8583.6</v>
      </c>
      <c r="I22" s="68">
        <f t="shared" si="2"/>
        <v>2145.9</v>
      </c>
      <c r="J22" s="65">
        <f t="shared" si="3"/>
        <v>58261.184999999998</v>
      </c>
      <c r="L22" s="30" t="s">
        <v>26</v>
      </c>
      <c r="M22" s="22">
        <f t="shared" si="4"/>
        <v>43347.18</v>
      </c>
      <c r="N22" s="68">
        <f t="shared" si="5"/>
        <v>4703.16903</v>
      </c>
      <c r="O22" s="55">
        <f t="shared" si="6"/>
        <v>48050.349029999998</v>
      </c>
      <c r="P22" s="68">
        <f t="shared" ref="P22:P63" si="64">M22*$H$3</f>
        <v>8669.4359999999997</v>
      </c>
      <c r="Q22" s="68">
        <f t="shared" si="7"/>
        <v>2167.3589999999999</v>
      </c>
      <c r="R22" s="65">
        <f t="shared" si="8"/>
        <v>58887.144029999996</v>
      </c>
      <c r="S22" s="320"/>
      <c r="T22" s="30" t="s">
        <v>26</v>
      </c>
      <c r="U22" s="22">
        <f t="shared" si="9"/>
        <v>43780.6518</v>
      </c>
      <c r="V22" s="68">
        <f t="shared" si="10"/>
        <v>4750.2007203000003</v>
      </c>
      <c r="W22" s="55">
        <f t="shared" si="11"/>
        <v>48530.852520300003</v>
      </c>
      <c r="X22" s="68">
        <f t="shared" ref="X22:X63" si="65">U22*$H$3</f>
        <v>8756.130360000001</v>
      </c>
      <c r="Y22" s="68">
        <f t="shared" si="12"/>
        <v>2189.0325900000003</v>
      </c>
      <c r="Z22" s="65">
        <f t="shared" si="13"/>
        <v>59476.015470300008</v>
      </c>
      <c r="AA22" s="320"/>
      <c r="AB22" s="30" t="s">
        <v>26</v>
      </c>
      <c r="AC22" s="22">
        <f t="shared" si="59"/>
        <v>43780.6518</v>
      </c>
      <c r="AD22" s="68">
        <f t="shared" si="15"/>
        <v>4750.2007203000003</v>
      </c>
      <c r="AE22" s="55">
        <f t="shared" si="16"/>
        <v>48530.852520300003</v>
      </c>
      <c r="AF22" s="68">
        <f t="shared" ref="AF22:AF63" si="66">AC22*$H$3</f>
        <v>8756.130360000001</v>
      </c>
      <c r="AG22" s="68">
        <f t="shared" si="17"/>
        <v>2189.0325900000003</v>
      </c>
      <c r="AH22" s="65">
        <f t="shared" si="18"/>
        <v>59476.015470300008</v>
      </c>
      <c r="AI22" s="320"/>
      <c r="AJ22" s="30" t="s">
        <v>26</v>
      </c>
      <c r="AK22" s="22">
        <f t="shared" si="19"/>
        <v>44546.813206500003</v>
      </c>
      <c r="AL22" s="68">
        <f t="shared" si="20"/>
        <v>4877.8760461117499</v>
      </c>
      <c r="AM22" s="55">
        <f t="shared" si="21"/>
        <v>49424.689252611752</v>
      </c>
      <c r="AN22" s="68">
        <f t="shared" ref="AN22:AN63" si="67">AK22*$H$3</f>
        <v>8909.3626413000002</v>
      </c>
      <c r="AO22" s="68">
        <f t="shared" si="22"/>
        <v>2227.340660325</v>
      </c>
      <c r="AP22" s="65">
        <f t="shared" si="23"/>
        <v>60561.392554236751</v>
      </c>
      <c r="AQ22" s="320"/>
      <c r="AR22" s="30" t="s">
        <v>26</v>
      </c>
      <c r="AS22" s="22">
        <f t="shared" si="60"/>
        <v>44546.813206500003</v>
      </c>
      <c r="AT22" s="68">
        <f t="shared" si="25"/>
        <v>4922.4228593182506</v>
      </c>
      <c r="AU22" s="55">
        <f t="shared" si="26"/>
        <v>49469.236065818252</v>
      </c>
      <c r="AV22" s="68">
        <f t="shared" ref="AV22:AV63" si="68">AS22*$H$3</f>
        <v>8909.3626413000002</v>
      </c>
      <c r="AW22" s="68">
        <f t="shared" si="27"/>
        <v>2227.340660325</v>
      </c>
      <c r="AX22" s="65">
        <f t="shared" si="28"/>
        <v>60605.93936744325</v>
      </c>
      <c r="AY22" s="320"/>
      <c r="AZ22" s="30" t="s">
        <v>26</v>
      </c>
      <c r="BA22" s="22">
        <f t="shared" si="29"/>
        <v>45437.749470630006</v>
      </c>
      <c r="BB22" s="68">
        <f t="shared" si="30"/>
        <v>5020.8713165046156</v>
      </c>
      <c r="BC22" s="55">
        <f t="shared" si="31"/>
        <v>50458.62078713462</v>
      </c>
      <c r="BD22" s="68">
        <f t="shared" ref="BD22:BD63" si="69">BA22*$H$3</f>
        <v>9087.5498941260012</v>
      </c>
      <c r="BE22" s="68">
        <f t="shared" si="32"/>
        <v>2271.8874735315003</v>
      </c>
      <c r="BF22" s="65">
        <f t="shared" si="33"/>
        <v>61818.058154792117</v>
      </c>
      <c r="BG22" s="320"/>
      <c r="BH22" s="30" t="s">
        <v>26</v>
      </c>
      <c r="BI22" s="491">
        <f t="shared" si="61"/>
        <v>45937.749470630006</v>
      </c>
      <c r="BJ22" s="491">
        <f t="shared" si="35"/>
        <v>5076.1213165046156</v>
      </c>
      <c r="BK22" s="488">
        <f t="shared" si="36"/>
        <v>51013.87078713462</v>
      </c>
      <c r="BL22" s="491">
        <f t="shared" ref="BL22:BL63" si="70">BI22*$H$3</f>
        <v>9187.5498941260012</v>
      </c>
      <c r="BM22" s="491">
        <f t="shared" si="37"/>
        <v>2296.8874735315003</v>
      </c>
      <c r="BN22" s="489">
        <f t="shared" si="38"/>
        <v>62498.308154792117</v>
      </c>
      <c r="BO22" s="490"/>
      <c r="BP22" s="456" t="s">
        <v>26</v>
      </c>
      <c r="BQ22" s="491">
        <f t="shared" si="39"/>
        <v>46397.126965336305</v>
      </c>
      <c r="BR22" s="491">
        <f t="shared" si="40"/>
        <v>5126.8825296696614</v>
      </c>
      <c r="BS22" s="488">
        <f t="shared" si="41"/>
        <v>51524.009495005965</v>
      </c>
      <c r="BT22" s="491">
        <f t="shared" ref="BT22:BT63" si="71">BQ22*$H$3</f>
        <v>9279.4253930672621</v>
      </c>
      <c r="BU22" s="491">
        <f t="shared" si="42"/>
        <v>2319.8563482668155</v>
      </c>
      <c r="BV22" s="489">
        <f t="shared" si="43"/>
        <v>63123.291236340046</v>
      </c>
      <c r="BW22" s="490"/>
      <c r="BX22" s="456" t="s">
        <v>26</v>
      </c>
      <c r="BY22" s="491">
        <f t="shared" si="62"/>
        <v>46897.126965336305</v>
      </c>
      <c r="BZ22" s="491">
        <f t="shared" si="45"/>
        <v>5182.1325296696614</v>
      </c>
      <c r="CA22" s="488">
        <f t="shared" si="46"/>
        <v>52079.259495005965</v>
      </c>
      <c r="CB22" s="491">
        <f t="shared" ref="CB22:CB63" si="72">BY22*$H$3</f>
        <v>9379.4253930672621</v>
      </c>
      <c r="CC22" s="491">
        <f t="shared" si="47"/>
        <v>2344.8563482668155</v>
      </c>
      <c r="CD22" s="489">
        <f t="shared" si="48"/>
        <v>63803.541236340046</v>
      </c>
      <c r="CE22" s="320"/>
      <c r="CF22" s="598"/>
      <c r="CG22" s="593"/>
      <c r="CH22" s="593"/>
    </row>
    <row r="23" spans="1:86" ht="15" customHeight="1" x14ac:dyDescent="0.25">
      <c r="A23" s="595"/>
      <c r="C23" s="458"/>
      <c r="D23" s="456" t="s">
        <v>28</v>
      </c>
      <c r="E23" s="22">
        <v>44393</v>
      </c>
      <c r="F23" s="68">
        <f t="shared" si="0"/>
        <v>4772.2474999999995</v>
      </c>
      <c r="G23" s="55">
        <f t="shared" si="1"/>
        <v>49165.247499999998</v>
      </c>
      <c r="H23" s="68">
        <f t="shared" si="63"/>
        <v>8878.6</v>
      </c>
      <c r="I23" s="68">
        <f t="shared" si="2"/>
        <v>2219.65</v>
      </c>
      <c r="J23" s="65">
        <f t="shared" si="3"/>
        <v>60263.497499999998</v>
      </c>
      <c r="L23" s="30" t="s">
        <v>28</v>
      </c>
      <c r="M23" s="22">
        <f t="shared" si="4"/>
        <v>44836.93</v>
      </c>
      <c r="N23" s="68">
        <f t="shared" si="5"/>
        <v>4864.8069050000004</v>
      </c>
      <c r="O23" s="55">
        <f t="shared" si="6"/>
        <v>49701.736904999998</v>
      </c>
      <c r="P23" s="68">
        <f t="shared" si="64"/>
        <v>8967.3860000000004</v>
      </c>
      <c r="Q23" s="68">
        <f t="shared" si="7"/>
        <v>2241.8465000000001</v>
      </c>
      <c r="R23" s="65">
        <f t="shared" si="8"/>
        <v>60910.969404999996</v>
      </c>
      <c r="S23" s="320"/>
      <c r="T23" s="30" t="s">
        <v>28</v>
      </c>
      <c r="U23" s="22">
        <f t="shared" si="9"/>
        <v>45285.299299999999</v>
      </c>
      <c r="V23" s="68">
        <f t="shared" si="10"/>
        <v>4913.4549740499997</v>
      </c>
      <c r="W23" s="55">
        <f t="shared" si="11"/>
        <v>50198.754274049999</v>
      </c>
      <c r="X23" s="68">
        <f t="shared" si="65"/>
        <v>9057.0598599999994</v>
      </c>
      <c r="Y23" s="68">
        <f t="shared" si="12"/>
        <v>2264.2649649999998</v>
      </c>
      <c r="Z23" s="65">
        <f t="shared" si="13"/>
        <v>61520.079099050003</v>
      </c>
      <c r="AA23" s="320"/>
      <c r="AB23" s="30" t="s">
        <v>28</v>
      </c>
      <c r="AC23" s="22">
        <f t="shared" si="59"/>
        <v>45285.299299999999</v>
      </c>
      <c r="AD23" s="68">
        <f t="shared" si="15"/>
        <v>4913.4549740499997</v>
      </c>
      <c r="AE23" s="55">
        <f t="shared" si="16"/>
        <v>50198.754274049999</v>
      </c>
      <c r="AF23" s="68">
        <f t="shared" si="66"/>
        <v>9057.0598599999994</v>
      </c>
      <c r="AG23" s="68">
        <f t="shared" si="17"/>
        <v>2264.2649649999998</v>
      </c>
      <c r="AH23" s="65">
        <f t="shared" si="18"/>
        <v>61520.079099050003</v>
      </c>
      <c r="AI23" s="320"/>
      <c r="AJ23" s="30" t="s">
        <v>28</v>
      </c>
      <c r="AK23" s="22">
        <f t="shared" si="19"/>
        <v>46077.792037750005</v>
      </c>
      <c r="AL23" s="68">
        <f t="shared" si="20"/>
        <v>5045.5182281336256</v>
      </c>
      <c r="AM23" s="55">
        <f t="shared" si="21"/>
        <v>51123.310265883629</v>
      </c>
      <c r="AN23" s="68">
        <f t="shared" si="67"/>
        <v>9215.558407550001</v>
      </c>
      <c r="AO23" s="68">
        <f t="shared" si="22"/>
        <v>2303.8896018875002</v>
      </c>
      <c r="AP23" s="65">
        <f t="shared" si="23"/>
        <v>62642.758275321132</v>
      </c>
      <c r="AQ23" s="320"/>
      <c r="AR23" s="30" t="s">
        <v>28</v>
      </c>
      <c r="AS23" s="22">
        <f t="shared" si="60"/>
        <v>46077.792037750005</v>
      </c>
      <c r="AT23" s="68">
        <f t="shared" si="25"/>
        <v>5091.596020171376</v>
      </c>
      <c r="AU23" s="55">
        <f t="shared" si="26"/>
        <v>51169.38805792138</v>
      </c>
      <c r="AV23" s="68">
        <f t="shared" si="68"/>
        <v>9215.558407550001</v>
      </c>
      <c r="AW23" s="68">
        <f t="shared" si="27"/>
        <v>2303.8896018875002</v>
      </c>
      <c r="AX23" s="65">
        <f t="shared" si="28"/>
        <v>62688.836067358883</v>
      </c>
      <c r="AY23" s="320"/>
      <c r="AZ23" s="30" t="s">
        <v>28</v>
      </c>
      <c r="BA23" s="22">
        <f t="shared" si="29"/>
        <v>46999.347878505003</v>
      </c>
      <c r="BB23" s="68">
        <f t="shared" si="30"/>
        <v>5193.427940574803</v>
      </c>
      <c r="BC23" s="55">
        <f t="shared" si="31"/>
        <v>52192.775819079805</v>
      </c>
      <c r="BD23" s="68">
        <f t="shared" si="69"/>
        <v>9399.8695757010009</v>
      </c>
      <c r="BE23" s="68">
        <f t="shared" si="32"/>
        <v>2349.9673939252502</v>
      </c>
      <c r="BF23" s="65">
        <f t="shared" si="33"/>
        <v>63942.612788706057</v>
      </c>
      <c r="BG23" s="320"/>
      <c r="BH23" s="30" t="s">
        <v>28</v>
      </c>
      <c r="BI23" s="491">
        <f t="shared" si="61"/>
        <v>47499.347878505003</v>
      </c>
      <c r="BJ23" s="491">
        <f t="shared" si="35"/>
        <v>5248.677940574803</v>
      </c>
      <c r="BK23" s="488">
        <f t="shared" si="36"/>
        <v>52748.025819079805</v>
      </c>
      <c r="BL23" s="491">
        <f t="shared" si="70"/>
        <v>9499.8695757010009</v>
      </c>
      <c r="BM23" s="491">
        <f t="shared" si="37"/>
        <v>2374.9673939252502</v>
      </c>
      <c r="BN23" s="489">
        <f t="shared" si="38"/>
        <v>64622.862788706057</v>
      </c>
      <c r="BO23" s="490"/>
      <c r="BP23" s="456" t="s">
        <v>28</v>
      </c>
      <c r="BQ23" s="491">
        <f t="shared" si="39"/>
        <v>47974.341357290054</v>
      </c>
      <c r="BR23" s="491">
        <f t="shared" si="40"/>
        <v>5301.1647199805511</v>
      </c>
      <c r="BS23" s="488">
        <f t="shared" si="41"/>
        <v>53275.506077270606</v>
      </c>
      <c r="BT23" s="491">
        <f t="shared" si="71"/>
        <v>9594.8682714580118</v>
      </c>
      <c r="BU23" s="491">
        <f t="shared" si="42"/>
        <v>2398.717067864503</v>
      </c>
      <c r="BV23" s="489">
        <f t="shared" si="43"/>
        <v>65269.091416593124</v>
      </c>
      <c r="BW23" s="490"/>
      <c r="BX23" s="456" t="s">
        <v>28</v>
      </c>
      <c r="BY23" s="491">
        <f t="shared" si="62"/>
        <v>48474.341357290054</v>
      </c>
      <c r="BZ23" s="491">
        <f t="shared" si="45"/>
        <v>5356.4147199805511</v>
      </c>
      <c r="CA23" s="488">
        <f t="shared" si="46"/>
        <v>53830.756077270606</v>
      </c>
      <c r="CB23" s="491">
        <f t="shared" si="72"/>
        <v>9694.8682714580118</v>
      </c>
      <c r="CC23" s="491">
        <f t="shared" si="47"/>
        <v>2423.717067864503</v>
      </c>
      <c r="CD23" s="489">
        <f t="shared" si="48"/>
        <v>65949.341416593117</v>
      </c>
      <c r="CE23" s="320"/>
      <c r="CF23" s="598"/>
      <c r="CG23" s="593"/>
      <c r="CH23" s="593"/>
    </row>
    <row r="24" spans="1:86" ht="14.45" customHeight="1" x14ac:dyDescent="0.25">
      <c r="A24" s="24"/>
      <c r="C24" s="458"/>
      <c r="D24" s="459" t="s">
        <v>29</v>
      </c>
      <c r="E24" s="22">
        <v>45871</v>
      </c>
      <c r="F24" s="68">
        <f t="shared" si="0"/>
        <v>4931.1324999999997</v>
      </c>
      <c r="G24" s="55">
        <f t="shared" si="1"/>
        <v>50802.1325</v>
      </c>
      <c r="H24" s="68">
        <f t="shared" si="63"/>
        <v>9174.2000000000007</v>
      </c>
      <c r="I24" s="68">
        <f t="shared" si="2"/>
        <v>2293.5500000000002</v>
      </c>
      <c r="J24" s="65">
        <f t="shared" si="3"/>
        <v>62269.882500000007</v>
      </c>
      <c r="L24" s="31" t="s">
        <v>29</v>
      </c>
      <c r="M24" s="22">
        <f t="shared" si="4"/>
        <v>46329.71</v>
      </c>
      <c r="N24" s="68">
        <f t="shared" si="5"/>
        <v>5026.7735350000003</v>
      </c>
      <c r="O24" s="55">
        <f t="shared" si="6"/>
        <v>51356.483534999999</v>
      </c>
      <c r="P24" s="68">
        <f t="shared" si="64"/>
        <v>9265.9420000000009</v>
      </c>
      <c r="Q24" s="68">
        <f t="shared" si="7"/>
        <v>2316.4855000000002</v>
      </c>
      <c r="R24" s="65">
        <f t="shared" si="8"/>
        <v>62938.911035000005</v>
      </c>
      <c r="S24" s="320"/>
      <c r="T24" s="31" t="s">
        <v>29</v>
      </c>
      <c r="U24" s="22">
        <f t="shared" si="9"/>
        <v>46793.007100000003</v>
      </c>
      <c r="V24" s="68">
        <f t="shared" si="10"/>
        <v>5077.0412703500006</v>
      </c>
      <c r="W24" s="55">
        <f t="shared" si="11"/>
        <v>51870.048370350007</v>
      </c>
      <c r="X24" s="68">
        <f t="shared" si="65"/>
        <v>9358.6014200000009</v>
      </c>
      <c r="Y24" s="68">
        <f t="shared" si="12"/>
        <v>2339.6503550000002</v>
      </c>
      <c r="Z24" s="65">
        <f t="shared" si="13"/>
        <v>63568.300145350004</v>
      </c>
      <c r="AA24" s="320"/>
      <c r="AB24" s="31" t="s">
        <v>29</v>
      </c>
      <c r="AC24" s="22">
        <f t="shared" si="59"/>
        <v>46793.007100000003</v>
      </c>
      <c r="AD24" s="68">
        <f t="shared" si="15"/>
        <v>5077.0412703500006</v>
      </c>
      <c r="AE24" s="55">
        <f t="shared" si="16"/>
        <v>51870.048370350007</v>
      </c>
      <c r="AF24" s="68">
        <f t="shared" si="66"/>
        <v>9358.6014200000009</v>
      </c>
      <c r="AG24" s="68">
        <f t="shared" si="17"/>
        <v>2339.6503550000002</v>
      </c>
      <c r="AH24" s="65">
        <f t="shared" si="18"/>
        <v>63568.300145350004</v>
      </c>
      <c r="AI24" s="320"/>
      <c r="AJ24" s="31" t="s">
        <v>29</v>
      </c>
      <c r="AK24" s="22">
        <f t="shared" si="19"/>
        <v>47611.884724250005</v>
      </c>
      <c r="AL24" s="68">
        <f t="shared" si="20"/>
        <v>5213.5013773053752</v>
      </c>
      <c r="AM24" s="55">
        <f t="shared" si="21"/>
        <v>52825.386101555378</v>
      </c>
      <c r="AN24" s="68">
        <f t="shared" si="67"/>
        <v>9522.3769448500007</v>
      </c>
      <c r="AO24" s="68">
        <f t="shared" si="22"/>
        <v>2380.5942362125002</v>
      </c>
      <c r="AP24" s="65">
        <f t="shared" si="23"/>
        <v>64728.357282617879</v>
      </c>
      <c r="AQ24" s="320"/>
      <c r="AR24" s="31" t="s">
        <v>29</v>
      </c>
      <c r="AS24" s="22">
        <f t="shared" si="60"/>
        <v>47611.884724250005</v>
      </c>
      <c r="AT24" s="68">
        <f t="shared" si="25"/>
        <v>5261.1132620296257</v>
      </c>
      <c r="AU24" s="55">
        <f t="shared" si="26"/>
        <v>52872.997986279632</v>
      </c>
      <c r="AV24" s="68">
        <f t="shared" si="68"/>
        <v>9522.3769448500007</v>
      </c>
      <c r="AW24" s="68">
        <f t="shared" si="27"/>
        <v>2380.5942362125002</v>
      </c>
      <c r="AX24" s="65">
        <f t="shared" si="28"/>
        <v>64775.969167342133</v>
      </c>
      <c r="AY24" s="320"/>
      <c r="AZ24" s="447" t="s">
        <v>29</v>
      </c>
      <c r="BA24" s="22">
        <f t="shared" si="29"/>
        <v>48564.122418735009</v>
      </c>
      <c r="BB24" s="68">
        <f t="shared" si="30"/>
        <v>5366.3355272702183</v>
      </c>
      <c r="BC24" s="55">
        <f t="shared" si="31"/>
        <v>53930.457946005226</v>
      </c>
      <c r="BD24" s="68">
        <f t="shared" si="69"/>
        <v>9712.8244837470029</v>
      </c>
      <c r="BE24" s="68">
        <f t="shared" si="32"/>
        <v>2428.2061209367507</v>
      </c>
      <c r="BF24" s="65">
        <f t="shared" si="33"/>
        <v>66071.488550688984</v>
      </c>
      <c r="BG24" s="320"/>
      <c r="BH24" s="30" t="s">
        <v>29</v>
      </c>
      <c r="BI24" s="491">
        <f t="shared" si="61"/>
        <v>49064.122418735009</v>
      </c>
      <c r="BJ24" s="491">
        <f t="shared" si="35"/>
        <v>5421.5855272702183</v>
      </c>
      <c r="BK24" s="488">
        <f t="shared" si="36"/>
        <v>54485.707946005226</v>
      </c>
      <c r="BL24" s="491">
        <f t="shared" si="70"/>
        <v>9812.8244837470029</v>
      </c>
      <c r="BM24" s="491">
        <f t="shared" si="37"/>
        <v>2453.2061209367507</v>
      </c>
      <c r="BN24" s="489">
        <f t="shared" si="38"/>
        <v>66751.738550688984</v>
      </c>
      <c r="BO24" s="490"/>
      <c r="BP24" s="456" t="s">
        <v>29</v>
      </c>
      <c r="BQ24" s="491">
        <f t="shared" si="39"/>
        <v>49554.763642922357</v>
      </c>
      <c r="BR24" s="491">
        <f t="shared" si="40"/>
        <v>5475.8013825429207</v>
      </c>
      <c r="BS24" s="488">
        <f t="shared" si="41"/>
        <v>55030.565025465279</v>
      </c>
      <c r="BT24" s="491">
        <f t="shared" si="71"/>
        <v>9910.9527285844724</v>
      </c>
      <c r="BU24" s="491">
        <f t="shared" si="42"/>
        <v>2477.7381821461181</v>
      </c>
      <c r="BV24" s="489">
        <f t="shared" si="43"/>
        <v>67419.25593619587</v>
      </c>
      <c r="BW24" s="490"/>
      <c r="BX24" s="456" t="s">
        <v>29</v>
      </c>
      <c r="BY24" s="491">
        <f t="shared" si="62"/>
        <v>50054.763642922357</v>
      </c>
      <c r="BZ24" s="491">
        <f t="shared" si="45"/>
        <v>5531.0513825429207</v>
      </c>
      <c r="CA24" s="488">
        <f t="shared" si="46"/>
        <v>55585.815025465279</v>
      </c>
      <c r="CB24" s="491">
        <f t="shared" si="72"/>
        <v>10010.952728584472</v>
      </c>
      <c r="CC24" s="491">
        <f t="shared" si="47"/>
        <v>2502.7381821461181</v>
      </c>
      <c r="CD24" s="489">
        <f t="shared" si="48"/>
        <v>68099.50593619587</v>
      </c>
      <c r="CE24" s="320"/>
      <c r="CF24" s="598"/>
      <c r="CG24" s="593"/>
      <c r="CH24" s="593"/>
    </row>
    <row r="25" spans="1:86" ht="14.45" customHeight="1" x14ac:dyDescent="0.25">
      <c r="A25" s="32"/>
      <c r="C25" s="460"/>
      <c r="D25" s="456" t="s">
        <v>31</v>
      </c>
      <c r="E25" s="22">
        <v>47390</v>
      </c>
      <c r="F25" s="68">
        <f t="shared" si="0"/>
        <v>5094.4250000000002</v>
      </c>
      <c r="G25" s="55">
        <f t="shared" si="1"/>
        <v>52484.425000000003</v>
      </c>
      <c r="H25" s="68">
        <f t="shared" si="63"/>
        <v>9478</v>
      </c>
      <c r="I25" s="68">
        <f t="shared" si="2"/>
        <v>2369.5</v>
      </c>
      <c r="J25" s="65">
        <f t="shared" si="3"/>
        <v>64331.925000000003</v>
      </c>
      <c r="L25" s="30" t="s">
        <v>31</v>
      </c>
      <c r="M25" s="22">
        <f t="shared" si="4"/>
        <v>47863.9</v>
      </c>
      <c r="N25" s="68">
        <f t="shared" si="5"/>
        <v>5193.23315</v>
      </c>
      <c r="O25" s="55">
        <f t="shared" si="6"/>
        <v>53057.133150000001</v>
      </c>
      <c r="P25" s="68">
        <f t="shared" si="64"/>
        <v>9572.7800000000007</v>
      </c>
      <c r="Q25" s="68">
        <f t="shared" si="7"/>
        <v>2393.1950000000002</v>
      </c>
      <c r="R25" s="65">
        <f t="shared" si="8"/>
        <v>65023.10815</v>
      </c>
      <c r="S25" s="320"/>
      <c r="T25" s="30" t="s">
        <v>31</v>
      </c>
      <c r="U25" s="22">
        <f t="shared" si="9"/>
        <v>48342.539000000004</v>
      </c>
      <c r="V25" s="68">
        <f t="shared" si="10"/>
        <v>5245.1654815000002</v>
      </c>
      <c r="W25" s="55">
        <f t="shared" si="11"/>
        <v>53587.704481500004</v>
      </c>
      <c r="X25" s="68">
        <f t="shared" si="65"/>
        <v>9668.5078000000012</v>
      </c>
      <c r="Y25" s="68">
        <f t="shared" si="12"/>
        <v>2417.1269500000003</v>
      </c>
      <c r="Z25" s="65">
        <f t="shared" si="13"/>
        <v>65673.339231500009</v>
      </c>
      <c r="AA25" s="320"/>
      <c r="AB25" s="30" t="s">
        <v>31</v>
      </c>
      <c r="AC25" s="22">
        <f t="shared" si="59"/>
        <v>48342.539000000004</v>
      </c>
      <c r="AD25" s="68">
        <f t="shared" si="15"/>
        <v>5245.1654815000002</v>
      </c>
      <c r="AE25" s="55">
        <f t="shared" si="16"/>
        <v>53587.704481500004</v>
      </c>
      <c r="AF25" s="68">
        <f t="shared" si="66"/>
        <v>9668.5078000000012</v>
      </c>
      <c r="AG25" s="68">
        <f t="shared" si="17"/>
        <v>2417.1269500000003</v>
      </c>
      <c r="AH25" s="65">
        <f t="shared" si="18"/>
        <v>65673.339231500009</v>
      </c>
      <c r="AI25" s="320"/>
      <c r="AJ25" s="30" t="s">
        <v>31</v>
      </c>
      <c r="AK25" s="22">
        <f t="shared" si="19"/>
        <v>49188.533432500008</v>
      </c>
      <c r="AL25" s="68">
        <f t="shared" si="20"/>
        <v>5386.1444108587511</v>
      </c>
      <c r="AM25" s="55">
        <f t="shared" si="21"/>
        <v>54574.677843358761</v>
      </c>
      <c r="AN25" s="68">
        <f t="shared" si="67"/>
        <v>9837.7066865000015</v>
      </c>
      <c r="AO25" s="68">
        <f t="shared" si="22"/>
        <v>2459.4266716250004</v>
      </c>
      <c r="AP25" s="65">
        <f t="shared" si="23"/>
        <v>66871.811201483768</v>
      </c>
      <c r="AQ25" s="320"/>
      <c r="AR25" s="30" t="s">
        <v>31</v>
      </c>
      <c r="AS25" s="22">
        <f t="shared" si="60"/>
        <v>49188.533432500008</v>
      </c>
      <c r="AT25" s="68">
        <f t="shared" si="25"/>
        <v>5435.3329442912509</v>
      </c>
      <c r="AU25" s="55">
        <f t="shared" si="26"/>
        <v>54623.866376791259</v>
      </c>
      <c r="AV25" s="68">
        <f t="shared" si="68"/>
        <v>9837.7066865000015</v>
      </c>
      <c r="AW25" s="68">
        <f t="shared" si="27"/>
        <v>2459.4266716250004</v>
      </c>
      <c r="AX25" s="65">
        <f t="shared" si="28"/>
        <v>66920.999734916259</v>
      </c>
      <c r="AY25" s="320"/>
      <c r="AZ25" s="30" t="s">
        <v>31</v>
      </c>
      <c r="BA25" s="22">
        <f t="shared" si="29"/>
        <v>50172.30410115001</v>
      </c>
      <c r="BB25" s="68">
        <f t="shared" si="30"/>
        <v>5544.0396031770761</v>
      </c>
      <c r="BC25" s="55">
        <f t="shared" si="31"/>
        <v>55716.343704327082</v>
      </c>
      <c r="BD25" s="68">
        <f t="shared" si="69"/>
        <v>10034.460820230002</v>
      </c>
      <c r="BE25" s="68">
        <f t="shared" si="32"/>
        <v>2508.6152050575006</v>
      </c>
      <c r="BF25" s="65">
        <f t="shared" si="33"/>
        <v>68259.419729614587</v>
      </c>
      <c r="BG25" s="320"/>
      <c r="BH25" s="30" t="s">
        <v>31</v>
      </c>
      <c r="BI25" s="491">
        <f>BA25*1.01</f>
        <v>50674.027142161511</v>
      </c>
      <c r="BJ25" s="491">
        <f t="shared" si="35"/>
        <v>5599.4799992088474</v>
      </c>
      <c r="BK25" s="488">
        <f t="shared" si="36"/>
        <v>56273.507141370355</v>
      </c>
      <c r="BL25" s="491">
        <f t="shared" si="70"/>
        <v>10134.805428432303</v>
      </c>
      <c r="BM25" s="491">
        <f t="shared" si="37"/>
        <v>2533.7013571080756</v>
      </c>
      <c r="BN25" s="489">
        <f t="shared" si="38"/>
        <v>68942.013926910731</v>
      </c>
      <c r="BO25" s="490"/>
      <c r="BP25" s="456" t="s">
        <v>31</v>
      </c>
      <c r="BQ25" s="491">
        <f t="shared" si="39"/>
        <v>51180.767413583126</v>
      </c>
      <c r="BR25" s="491">
        <f t="shared" si="40"/>
        <v>5655.4747992009352</v>
      </c>
      <c r="BS25" s="488">
        <f t="shared" si="41"/>
        <v>56836.242212784062</v>
      </c>
      <c r="BT25" s="491">
        <f t="shared" si="71"/>
        <v>10236.153482716625</v>
      </c>
      <c r="BU25" s="491">
        <f t="shared" si="42"/>
        <v>2559.0383706791563</v>
      </c>
      <c r="BV25" s="489">
        <f t="shared" si="43"/>
        <v>69631.434066179849</v>
      </c>
      <c r="BW25" s="490"/>
      <c r="BX25" s="456" t="s">
        <v>31</v>
      </c>
      <c r="BY25" s="491">
        <f>BQ25*1.01</f>
        <v>51692.575087718957</v>
      </c>
      <c r="BZ25" s="491">
        <f t="shared" si="45"/>
        <v>5712.0295471929448</v>
      </c>
      <c r="CA25" s="488">
        <f t="shared" si="46"/>
        <v>57404.604634911899</v>
      </c>
      <c r="CB25" s="491">
        <f t="shared" si="72"/>
        <v>10338.515017543792</v>
      </c>
      <c r="CC25" s="491">
        <f t="shared" si="47"/>
        <v>2584.628754385948</v>
      </c>
      <c r="CD25" s="489">
        <f t="shared" si="48"/>
        <v>70327.748406841638</v>
      </c>
      <c r="CE25" s="320"/>
      <c r="CF25" s="598"/>
      <c r="CG25" s="593"/>
      <c r="CH25" s="593"/>
    </row>
    <row r="26" spans="1:86" ht="14.45" customHeight="1" x14ac:dyDescent="0.25">
      <c r="A26" s="32"/>
      <c r="C26" s="461"/>
      <c r="D26" s="456" t="s">
        <v>32</v>
      </c>
      <c r="E26" s="22">
        <v>48932</v>
      </c>
      <c r="F26" s="68">
        <f t="shared" si="0"/>
        <v>5260.19</v>
      </c>
      <c r="G26" s="55">
        <f t="shared" si="1"/>
        <v>54192.19</v>
      </c>
      <c r="H26" s="68">
        <f t="shared" si="63"/>
        <v>9786.4</v>
      </c>
      <c r="I26" s="68">
        <f t="shared" si="2"/>
        <v>2446.6</v>
      </c>
      <c r="J26" s="65">
        <f t="shared" si="3"/>
        <v>66425.19</v>
      </c>
      <c r="L26" s="30" t="s">
        <v>32</v>
      </c>
      <c r="M26" s="22">
        <f t="shared" si="4"/>
        <v>49421.32</v>
      </c>
      <c r="N26" s="68">
        <f t="shared" si="5"/>
        <v>5362.2132199999996</v>
      </c>
      <c r="O26" s="55">
        <f t="shared" si="6"/>
        <v>54783.533219999998</v>
      </c>
      <c r="P26" s="68">
        <f t="shared" si="64"/>
        <v>9884.264000000001</v>
      </c>
      <c r="Q26" s="68">
        <f t="shared" si="7"/>
        <v>2471.0660000000003</v>
      </c>
      <c r="R26" s="65">
        <f t="shared" si="8"/>
        <v>67138.863219999999</v>
      </c>
      <c r="S26" s="320"/>
      <c r="T26" s="30" t="s">
        <v>32</v>
      </c>
      <c r="U26" s="22">
        <f t="shared" si="9"/>
        <v>49915.533199999998</v>
      </c>
      <c r="V26" s="68">
        <f t="shared" si="10"/>
        <v>5415.8353521999998</v>
      </c>
      <c r="W26" s="55">
        <f t="shared" si="11"/>
        <v>55331.368552200001</v>
      </c>
      <c r="X26" s="68">
        <f t="shared" si="65"/>
        <v>9983.10664</v>
      </c>
      <c r="Y26" s="68">
        <f t="shared" si="12"/>
        <v>2495.77666</v>
      </c>
      <c r="Z26" s="65">
        <f t="shared" si="13"/>
        <v>67810.251852200003</v>
      </c>
      <c r="AA26" s="320"/>
      <c r="AB26" s="30" t="s">
        <v>32</v>
      </c>
      <c r="AC26" s="22">
        <f t="shared" si="59"/>
        <v>49915.533199999998</v>
      </c>
      <c r="AD26" s="68">
        <f t="shared" si="15"/>
        <v>5415.8353521999998</v>
      </c>
      <c r="AE26" s="55">
        <f t="shared" si="16"/>
        <v>55331.368552200001</v>
      </c>
      <c r="AF26" s="68">
        <f t="shared" si="66"/>
        <v>9983.10664</v>
      </c>
      <c r="AG26" s="68">
        <f t="shared" si="17"/>
        <v>2495.77666</v>
      </c>
      <c r="AH26" s="65">
        <f t="shared" si="18"/>
        <v>67810.251852200003</v>
      </c>
      <c r="AI26" s="320"/>
      <c r="AJ26" s="30" t="s">
        <v>32</v>
      </c>
      <c r="AK26" s="22">
        <f t="shared" si="19"/>
        <v>50789.055031000004</v>
      </c>
      <c r="AL26" s="68">
        <f t="shared" si="20"/>
        <v>5561.4015258945001</v>
      </c>
      <c r="AM26" s="55">
        <f t="shared" si="21"/>
        <v>56350.456556894504</v>
      </c>
      <c r="AN26" s="68">
        <f t="shared" si="67"/>
        <v>10157.811006200001</v>
      </c>
      <c r="AO26" s="68">
        <f t="shared" si="22"/>
        <v>2539.4527515500004</v>
      </c>
      <c r="AP26" s="65">
        <f t="shared" si="23"/>
        <v>69047.720314644495</v>
      </c>
      <c r="AQ26" s="320"/>
      <c r="AR26" s="30" t="s">
        <v>32</v>
      </c>
      <c r="AS26" s="22">
        <f t="shared" si="60"/>
        <v>50789.055031000004</v>
      </c>
      <c r="AT26" s="68">
        <f t="shared" si="25"/>
        <v>5612.1905809255004</v>
      </c>
      <c r="AU26" s="55">
        <f t="shared" si="26"/>
        <v>56401.245611925508</v>
      </c>
      <c r="AV26" s="68">
        <f t="shared" si="68"/>
        <v>10157.811006200001</v>
      </c>
      <c r="AW26" s="68">
        <f t="shared" si="27"/>
        <v>2539.4527515500004</v>
      </c>
      <c r="AX26" s="65">
        <f t="shared" si="28"/>
        <v>69098.509369675507</v>
      </c>
      <c r="AY26" s="320"/>
      <c r="AZ26" s="30" t="s">
        <v>32</v>
      </c>
      <c r="BA26" s="22">
        <f t="shared" si="29"/>
        <v>51804.836131620003</v>
      </c>
      <c r="BB26" s="68">
        <f t="shared" si="30"/>
        <v>5724.4343925440107</v>
      </c>
      <c r="BC26" s="55">
        <f t="shared" si="31"/>
        <v>57529.270524164014</v>
      </c>
      <c r="BD26" s="68">
        <f t="shared" si="69"/>
        <v>10360.967226324001</v>
      </c>
      <c r="BE26" s="68">
        <f t="shared" si="32"/>
        <v>2590.2418065810002</v>
      </c>
      <c r="BF26" s="65">
        <f t="shared" si="33"/>
        <v>70480.479557069018</v>
      </c>
      <c r="BG26" s="320"/>
      <c r="BH26" s="30" t="s">
        <v>32</v>
      </c>
      <c r="BI26" s="491">
        <f t="shared" ref="BI26:BI30" si="73">BA26*1.01</f>
        <v>52322.884492936202</v>
      </c>
      <c r="BJ26" s="491">
        <f t="shared" si="35"/>
        <v>5781.6787364694501</v>
      </c>
      <c r="BK26" s="488">
        <f t="shared" si="36"/>
        <v>58104.563229405656</v>
      </c>
      <c r="BL26" s="491">
        <f t="shared" si="70"/>
        <v>10464.576898587242</v>
      </c>
      <c r="BM26" s="491">
        <f t="shared" si="37"/>
        <v>2616.1442246468105</v>
      </c>
      <c r="BN26" s="489">
        <f t="shared" si="38"/>
        <v>71185.284352639705</v>
      </c>
      <c r="BO26" s="490"/>
      <c r="BP26" s="456" t="s">
        <v>32</v>
      </c>
      <c r="BQ26" s="491">
        <f t="shared" si="39"/>
        <v>52846.113337865565</v>
      </c>
      <c r="BR26" s="491">
        <f t="shared" si="40"/>
        <v>5839.4955238341454</v>
      </c>
      <c r="BS26" s="488">
        <f t="shared" si="41"/>
        <v>58685.608861699708</v>
      </c>
      <c r="BT26" s="491">
        <f t="shared" si="71"/>
        <v>10569.222667573114</v>
      </c>
      <c r="BU26" s="491">
        <f t="shared" si="42"/>
        <v>2642.3056668932786</v>
      </c>
      <c r="BV26" s="489">
        <f t="shared" si="43"/>
        <v>71897.137196166106</v>
      </c>
      <c r="BW26" s="490"/>
      <c r="BX26" s="456" t="s">
        <v>32</v>
      </c>
      <c r="BY26" s="491">
        <f t="shared" ref="BY26:BY30" si="74">BQ26*1.01</f>
        <v>53374.574471244225</v>
      </c>
      <c r="BZ26" s="491">
        <f t="shared" si="45"/>
        <v>5897.8904790724873</v>
      </c>
      <c r="CA26" s="488">
        <f t="shared" si="46"/>
        <v>59272.464950316709</v>
      </c>
      <c r="CB26" s="491">
        <f t="shared" si="72"/>
        <v>10674.914894248846</v>
      </c>
      <c r="CC26" s="491">
        <f t="shared" si="47"/>
        <v>2668.7287235622116</v>
      </c>
      <c r="CD26" s="489">
        <f t="shared" si="48"/>
        <v>72616.108568127762</v>
      </c>
      <c r="CE26" s="320"/>
      <c r="CF26" s="598"/>
      <c r="CG26" s="593"/>
      <c r="CH26" s="593"/>
    </row>
    <row r="27" spans="1:86" ht="14.45" customHeight="1" x14ac:dyDescent="0.25">
      <c r="A27" s="32"/>
      <c r="C27" s="461"/>
      <c r="D27" s="456" t="s">
        <v>34</v>
      </c>
      <c r="E27" s="22">
        <v>50468</v>
      </c>
      <c r="F27" s="68">
        <f t="shared" si="0"/>
        <v>5425.3099999999995</v>
      </c>
      <c r="G27" s="55">
        <f t="shared" si="1"/>
        <v>55893.31</v>
      </c>
      <c r="H27" s="68">
        <f t="shared" si="63"/>
        <v>10093.6</v>
      </c>
      <c r="I27" s="68">
        <f t="shared" si="2"/>
        <v>2523.4</v>
      </c>
      <c r="J27" s="65">
        <f t="shared" si="3"/>
        <v>68510.31</v>
      </c>
      <c r="L27" s="30" t="s">
        <v>34</v>
      </c>
      <c r="M27" s="22">
        <f t="shared" si="4"/>
        <v>50972.68</v>
      </c>
      <c r="N27" s="68">
        <f t="shared" si="5"/>
        <v>5530.5357800000002</v>
      </c>
      <c r="O27" s="55">
        <f t="shared" si="6"/>
        <v>56503.215779999999</v>
      </c>
      <c r="P27" s="68">
        <f t="shared" si="64"/>
        <v>10194.536</v>
      </c>
      <c r="Q27" s="68">
        <f t="shared" si="7"/>
        <v>2548.634</v>
      </c>
      <c r="R27" s="65">
        <f t="shared" si="8"/>
        <v>69246.385779999997</v>
      </c>
      <c r="S27" s="320"/>
      <c r="T27" s="30" t="s">
        <v>34</v>
      </c>
      <c r="U27" s="22">
        <f t="shared" si="9"/>
        <v>51482.406800000004</v>
      </c>
      <c r="V27" s="68">
        <f t="shared" si="10"/>
        <v>5585.8411378000001</v>
      </c>
      <c r="W27" s="55">
        <f t="shared" si="11"/>
        <v>57068.247937800006</v>
      </c>
      <c r="X27" s="68">
        <f t="shared" si="65"/>
        <v>10296.481360000002</v>
      </c>
      <c r="Y27" s="68">
        <f t="shared" si="12"/>
        <v>2574.1203400000004</v>
      </c>
      <c r="Z27" s="65">
        <f t="shared" si="13"/>
        <v>69938.849637799998</v>
      </c>
      <c r="AA27" s="320"/>
      <c r="AB27" s="30" t="s">
        <v>34</v>
      </c>
      <c r="AC27" s="22">
        <f t="shared" si="59"/>
        <v>51482.406800000004</v>
      </c>
      <c r="AD27" s="68">
        <f t="shared" si="15"/>
        <v>5585.8411378000001</v>
      </c>
      <c r="AE27" s="55">
        <f t="shared" si="16"/>
        <v>57068.247937800006</v>
      </c>
      <c r="AF27" s="68">
        <f t="shared" si="66"/>
        <v>10296.481360000002</v>
      </c>
      <c r="AG27" s="68">
        <f t="shared" si="17"/>
        <v>2574.1203400000004</v>
      </c>
      <c r="AH27" s="65">
        <f t="shared" si="18"/>
        <v>69938.849637799998</v>
      </c>
      <c r="AI27" s="320"/>
      <c r="AJ27" s="30" t="s">
        <v>34</v>
      </c>
      <c r="AK27" s="22">
        <f t="shared" si="19"/>
        <v>52383.348919000011</v>
      </c>
      <c r="AL27" s="68">
        <f t="shared" si="20"/>
        <v>5735.9767066305012</v>
      </c>
      <c r="AM27" s="55">
        <f t="shared" si="21"/>
        <v>58119.32562563051</v>
      </c>
      <c r="AN27" s="68">
        <f t="shared" si="67"/>
        <v>10476.669783800004</v>
      </c>
      <c r="AO27" s="68">
        <f t="shared" si="22"/>
        <v>2619.1674459500009</v>
      </c>
      <c r="AP27" s="65">
        <f t="shared" si="23"/>
        <v>71215.16285538052</v>
      </c>
      <c r="AQ27" s="320"/>
      <c r="AR27" s="30" t="s">
        <v>34</v>
      </c>
      <c r="AS27" s="22">
        <f t="shared" si="60"/>
        <v>52383.348919000011</v>
      </c>
      <c r="AT27" s="68">
        <f t="shared" si="25"/>
        <v>5788.3600555495013</v>
      </c>
      <c r="AU27" s="55">
        <f t="shared" si="26"/>
        <v>58171.70897454951</v>
      </c>
      <c r="AV27" s="68">
        <f t="shared" si="68"/>
        <v>10476.669783800004</v>
      </c>
      <c r="AW27" s="68">
        <f t="shared" si="27"/>
        <v>2619.1674459500009</v>
      </c>
      <c r="AX27" s="65">
        <f t="shared" si="28"/>
        <v>71267.54620429952</v>
      </c>
      <c r="AY27" s="320"/>
      <c r="AZ27" s="30" t="s">
        <v>34</v>
      </c>
      <c r="BA27" s="22">
        <f t="shared" si="29"/>
        <v>53431.015897380013</v>
      </c>
      <c r="BB27" s="68">
        <f t="shared" si="30"/>
        <v>5904.1272566604912</v>
      </c>
      <c r="BC27" s="55">
        <f t="shared" si="31"/>
        <v>59335.143154040503</v>
      </c>
      <c r="BD27" s="68">
        <f t="shared" si="69"/>
        <v>10686.203179476004</v>
      </c>
      <c r="BE27" s="68">
        <f t="shared" si="32"/>
        <v>2671.550794869001</v>
      </c>
      <c r="BF27" s="65">
        <f t="shared" si="33"/>
        <v>72692.897128385506</v>
      </c>
      <c r="BG27" s="320"/>
      <c r="BH27" s="30" t="s">
        <v>34</v>
      </c>
      <c r="BI27" s="491">
        <f t="shared" si="73"/>
        <v>53965.326056353813</v>
      </c>
      <c r="BJ27" s="491">
        <f t="shared" si="35"/>
        <v>5963.1685292270968</v>
      </c>
      <c r="BK27" s="488">
        <f t="shared" si="36"/>
        <v>59928.494585580913</v>
      </c>
      <c r="BL27" s="491">
        <f t="shared" si="70"/>
        <v>10793.065211270763</v>
      </c>
      <c r="BM27" s="491">
        <f t="shared" si="37"/>
        <v>2698.2663028176908</v>
      </c>
      <c r="BN27" s="489">
        <f t="shared" si="38"/>
        <v>73419.826099669372</v>
      </c>
      <c r="BO27" s="490"/>
      <c r="BP27" s="456" t="s">
        <v>34</v>
      </c>
      <c r="BQ27" s="491">
        <f t="shared" si="39"/>
        <v>54504.97931691735</v>
      </c>
      <c r="BR27" s="491">
        <f t="shared" si="40"/>
        <v>6022.8002145193668</v>
      </c>
      <c r="BS27" s="488">
        <f t="shared" si="41"/>
        <v>60527.779531436718</v>
      </c>
      <c r="BT27" s="491">
        <f t="shared" si="71"/>
        <v>10900.99586338347</v>
      </c>
      <c r="BU27" s="491">
        <f t="shared" si="42"/>
        <v>2725.2489658458676</v>
      </c>
      <c r="BV27" s="489">
        <f t="shared" si="43"/>
        <v>74154.024360666052</v>
      </c>
      <c r="BW27" s="490"/>
      <c r="BX27" s="456" t="s">
        <v>34</v>
      </c>
      <c r="BY27" s="491">
        <f t="shared" si="74"/>
        <v>55050.029110086522</v>
      </c>
      <c r="BZ27" s="491">
        <f t="shared" si="45"/>
        <v>6083.0282166645611</v>
      </c>
      <c r="CA27" s="488">
        <f t="shared" si="46"/>
        <v>61133.057326751084</v>
      </c>
      <c r="CB27" s="491">
        <f t="shared" si="72"/>
        <v>11010.005822017305</v>
      </c>
      <c r="CC27" s="491">
        <f t="shared" si="47"/>
        <v>2752.5014555043263</v>
      </c>
      <c r="CD27" s="489">
        <f t="shared" si="48"/>
        <v>74895.564604272717</v>
      </c>
      <c r="CE27" s="320"/>
      <c r="CF27" s="598"/>
      <c r="CG27" s="593"/>
      <c r="CH27" s="593"/>
    </row>
    <row r="28" spans="1:86" ht="15" customHeight="1" x14ac:dyDescent="0.25">
      <c r="A28" s="24"/>
      <c r="C28" s="457"/>
      <c r="D28" s="456" t="s">
        <v>35</v>
      </c>
      <c r="E28" s="22">
        <v>52008</v>
      </c>
      <c r="F28" s="68">
        <f t="shared" si="0"/>
        <v>5590.86</v>
      </c>
      <c r="G28" s="55">
        <f t="shared" si="1"/>
        <v>57598.86</v>
      </c>
      <c r="H28" s="68">
        <f t="shared" si="63"/>
        <v>10401.6</v>
      </c>
      <c r="I28" s="68">
        <f t="shared" si="2"/>
        <v>2600.4</v>
      </c>
      <c r="J28" s="65">
        <f t="shared" si="3"/>
        <v>70600.86</v>
      </c>
      <c r="L28" s="30" t="s">
        <v>35</v>
      </c>
      <c r="M28" s="22">
        <f t="shared" si="4"/>
        <v>52528.08</v>
      </c>
      <c r="N28" s="68">
        <f t="shared" si="5"/>
        <v>5699.2966800000004</v>
      </c>
      <c r="O28" s="55">
        <f t="shared" si="6"/>
        <v>58227.376680000001</v>
      </c>
      <c r="P28" s="68">
        <f t="shared" si="64"/>
        <v>10505.616000000002</v>
      </c>
      <c r="Q28" s="68">
        <f t="shared" si="7"/>
        <v>2626.4040000000005</v>
      </c>
      <c r="R28" s="65">
        <f t="shared" si="8"/>
        <v>71359.396679999991</v>
      </c>
      <c r="S28" s="320"/>
      <c r="T28" s="30" t="s">
        <v>35</v>
      </c>
      <c r="U28" s="22">
        <f t="shared" si="9"/>
        <v>53053.360800000002</v>
      </c>
      <c r="V28" s="68">
        <f t="shared" si="10"/>
        <v>5756.2896467999999</v>
      </c>
      <c r="W28" s="55">
        <f t="shared" si="11"/>
        <v>58809.650446800006</v>
      </c>
      <c r="X28" s="68">
        <f t="shared" si="65"/>
        <v>10610.672160000002</v>
      </c>
      <c r="Y28" s="68">
        <f t="shared" si="12"/>
        <v>2652.6680400000005</v>
      </c>
      <c r="Z28" s="65">
        <f t="shared" si="13"/>
        <v>72072.990646800012</v>
      </c>
      <c r="AA28" s="320"/>
      <c r="AB28" s="30" t="s">
        <v>35</v>
      </c>
      <c r="AC28" s="22">
        <f t="shared" si="59"/>
        <v>53053.360800000002</v>
      </c>
      <c r="AD28" s="68">
        <f t="shared" si="15"/>
        <v>5756.2896467999999</v>
      </c>
      <c r="AE28" s="55">
        <f t="shared" si="16"/>
        <v>58809.650446800006</v>
      </c>
      <c r="AF28" s="68">
        <f t="shared" si="66"/>
        <v>10610.672160000002</v>
      </c>
      <c r="AG28" s="68">
        <f t="shared" si="17"/>
        <v>2652.6680400000005</v>
      </c>
      <c r="AH28" s="65">
        <f t="shared" si="18"/>
        <v>72072.990646800012</v>
      </c>
      <c r="AI28" s="320"/>
      <c r="AJ28" s="30" t="s">
        <v>35</v>
      </c>
      <c r="AK28" s="22">
        <f t="shared" si="19"/>
        <v>53981.794614000006</v>
      </c>
      <c r="AL28" s="68">
        <f t="shared" si="20"/>
        <v>5911.0065102330009</v>
      </c>
      <c r="AM28" s="55">
        <f t="shared" si="21"/>
        <v>59892.80112423301</v>
      </c>
      <c r="AN28" s="68">
        <f t="shared" si="67"/>
        <v>10796.358922800002</v>
      </c>
      <c r="AO28" s="68">
        <f t="shared" si="22"/>
        <v>2699.0897307000005</v>
      </c>
      <c r="AP28" s="65">
        <f t="shared" si="23"/>
        <v>73388.249777733014</v>
      </c>
      <c r="AQ28" s="320"/>
      <c r="AR28" s="30" t="s">
        <v>35</v>
      </c>
      <c r="AS28" s="22">
        <f t="shared" si="60"/>
        <v>53981.794614000006</v>
      </c>
      <c r="AT28" s="68">
        <f t="shared" si="25"/>
        <v>5964.988304847001</v>
      </c>
      <c r="AU28" s="55">
        <f t="shared" si="26"/>
        <v>59946.782918847006</v>
      </c>
      <c r="AV28" s="68">
        <f t="shared" si="68"/>
        <v>10796.358922800002</v>
      </c>
      <c r="AW28" s="68">
        <f t="shared" si="27"/>
        <v>2699.0897307000005</v>
      </c>
      <c r="AX28" s="65">
        <f t="shared" si="28"/>
        <v>73442.231572347009</v>
      </c>
      <c r="AY28" s="320"/>
      <c r="AZ28" s="30" t="s">
        <v>35</v>
      </c>
      <c r="BA28" s="22">
        <f t="shared" si="29"/>
        <v>55061.430506280005</v>
      </c>
      <c r="BB28" s="68">
        <f t="shared" si="30"/>
        <v>6084.2880709439405</v>
      </c>
      <c r="BC28" s="55">
        <f t="shared" si="31"/>
        <v>61145.718577223946</v>
      </c>
      <c r="BD28" s="68">
        <f t="shared" si="69"/>
        <v>11012.286101256002</v>
      </c>
      <c r="BE28" s="68">
        <f t="shared" si="32"/>
        <v>2753.0715253140006</v>
      </c>
      <c r="BF28" s="65">
        <f t="shared" si="33"/>
        <v>74911.076203793957</v>
      </c>
      <c r="BG28" s="320"/>
      <c r="BH28" s="30" t="s">
        <v>35</v>
      </c>
      <c r="BI28" s="491">
        <f t="shared" si="73"/>
        <v>55612.044811342806</v>
      </c>
      <c r="BJ28" s="491">
        <f t="shared" si="35"/>
        <v>6145.1309516533802</v>
      </c>
      <c r="BK28" s="488">
        <f t="shared" si="36"/>
        <v>61757.175762996187</v>
      </c>
      <c r="BL28" s="491">
        <f t="shared" si="70"/>
        <v>11122.408962268562</v>
      </c>
      <c r="BM28" s="491">
        <f t="shared" si="37"/>
        <v>2780.6022405671406</v>
      </c>
      <c r="BN28" s="489">
        <f t="shared" si="38"/>
        <v>75660.18696583189</v>
      </c>
      <c r="BO28" s="490"/>
      <c r="BP28" s="456" t="s">
        <v>35</v>
      </c>
      <c r="BQ28" s="491">
        <f t="shared" si="39"/>
        <v>56168.165259456233</v>
      </c>
      <c r="BR28" s="491">
        <f t="shared" si="40"/>
        <v>6206.5822611699141</v>
      </c>
      <c r="BS28" s="488">
        <f t="shared" si="41"/>
        <v>62374.747520626144</v>
      </c>
      <c r="BT28" s="491">
        <f t="shared" si="71"/>
        <v>11233.633051891247</v>
      </c>
      <c r="BU28" s="491">
        <f t="shared" si="42"/>
        <v>2808.4082629728118</v>
      </c>
      <c r="BV28" s="489">
        <f t="shared" si="43"/>
        <v>76416.788835490195</v>
      </c>
      <c r="BW28" s="490"/>
      <c r="BX28" s="456" t="s">
        <v>35</v>
      </c>
      <c r="BY28" s="491">
        <f t="shared" si="74"/>
        <v>56729.846912050794</v>
      </c>
      <c r="BZ28" s="491">
        <f t="shared" si="45"/>
        <v>6268.6480837816125</v>
      </c>
      <c r="CA28" s="488">
        <f t="shared" si="46"/>
        <v>62998.494995832407</v>
      </c>
      <c r="CB28" s="491">
        <f t="shared" si="72"/>
        <v>11345.96938241016</v>
      </c>
      <c r="CC28" s="491">
        <f t="shared" si="47"/>
        <v>2836.4923456025399</v>
      </c>
      <c r="CD28" s="489">
        <f t="shared" si="48"/>
        <v>77180.956723845113</v>
      </c>
      <c r="CE28" s="320"/>
      <c r="CF28" s="598"/>
      <c r="CG28" s="593"/>
      <c r="CH28" s="593"/>
    </row>
    <row r="29" spans="1:86" ht="13.5" customHeight="1" x14ac:dyDescent="0.25">
      <c r="A29" s="33" t="s">
        <v>44</v>
      </c>
      <c r="C29" s="457"/>
      <c r="D29" s="456" t="s">
        <v>36</v>
      </c>
      <c r="E29" s="22">
        <v>53561</v>
      </c>
      <c r="F29" s="68">
        <f t="shared" si="0"/>
        <v>5757.8074999999999</v>
      </c>
      <c r="G29" s="55">
        <f t="shared" si="1"/>
        <v>59318.807500000003</v>
      </c>
      <c r="H29" s="68">
        <f t="shared" si="63"/>
        <v>10712.2</v>
      </c>
      <c r="I29" s="68">
        <f t="shared" si="2"/>
        <v>2678.05</v>
      </c>
      <c r="J29" s="65">
        <f t="shared" si="3"/>
        <v>72709.05750000001</v>
      </c>
      <c r="L29" s="30" t="s">
        <v>36</v>
      </c>
      <c r="M29" s="22">
        <f t="shared" si="4"/>
        <v>54096.61</v>
      </c>
      <c r="N29" s="68">
        <f t="shared" si="5"/>
        <v>5869.4821849999998</v>
      </c>
      <c r="O29" s="55">
        <f t="shared" si="6"/>
        <v>59966.092185000001</v>
      </c>
      <c r="P29" s="68">
        <f t="shared" si="64"/>
        <v>10819.322</v>
      </c>
      <c r="Q29" s="68">
        <f t="shared" si="7"/>
        <v>2704.8305</v>
      </c>
      <c r="R29" s="65">
        <f t="shared" si="8"/>
        <v>73490.244684999998</v>
      </c>
      <c r="S29" s="320"/>
      <c r="T29" s="30" t="s">
        <v>36</v>
      </c>
      <c r="U29" s="22">
        <f t="shared" si="9"/>
        <v>54637.576099999998</v>
      </c>
      <c r="V29" s="68">
        <f t="shared" si="10"/>
        <v>5928.17700685</v>
      </c>
      <c r="W29" s="55">
        <f t="shared" si="11"/>
        <v>60565.753106849996</v>
      </c>
      <c r="X29" s="68">
        <f t="shared" si="65"/>
        <v>10927.515220000001</v>
      </c>
      <c r="Y29" s="68">
        <f t="shared" si="12"/>
        <v>2731.8788050000003</v>
      </c>
      <c r="Z29" s="65">
        <f t="shared" si="13"/>
        <v>74225.147131849997</v>
      </c>
      <c r="AA29" s="320"/>
      <c r="AB29" s="30" t="s">
        <v>36</v>
      </c>
      <c r="AC29" s="22">
        <f t="shared" si="59"/>
        <v>54637.576099999998</v>
      </c>
      <c r="AD29" s="68">
        <f t="shared" si="15"/>
        <v>5928.17700685</v>
      </c>
      <c r="AE29" s="55">
        <f t="shared" si="16"/>
        <v>60565.753106849996</v>
      </c>
      <c r="AF29" s="68">
        <f t="shared" si="66"/>
        <v>10927.515220000001</v>
      </c>
      <c r="AG29" s="68">
        <f t="shared" si="17"/>
        <v>2731.8788050000003</v>
      </c>
      <c r="AH29" s="65">
        <f t="shared" si="18"/>
        <v>74225.147131849997</v>
      </c>
      <c r="AI29" s="320"/>
      <c r="AJ29" s="30" t="s">
        <v>36</v>
      </c>
      <c r="AK29" s="22">
        <f t="shared" si="19"/>
        <v>55593.733681750004</v>
      </c>
      <c r="AL29" s="68">
        <f t="shared" si="20"/>
        <v>6087.5138381516254</v>
      </c>
      <c r="AM29" s="55">
        <f t="shared" si="21"/>
        <v>61681.247519901626</v>
      </c>
      <c r="AN29" s="68">
        <f t="shared" si="67"/>
        <v>11118.746736350002</v>
      </c>
      <c r="AO29" s="68">
        <f t="shared" si="22"/>
        <v>2779.6866840875005</v>
      </c>
      <c r="AP29" s="65">
        <f t="shared" si="23"/>
        <v>75579.680940339123</v>
      </c>
      <c r="AQ29" s="320"/>
      <c r="AR29" s="30" t="s">
        <v>36</v>
      </c>
      <c r="AS29" s="22">
        <f t="shared" si="60"/>
        <v>55593.733681750004</v>
      </c>
      <c r="AT29" s="68">
        <f t="shared" si="25"/>
        <v>6143.107571833375</v>
      </c>
      <c r="AU29" s="55">
        <f t="shared" si="26"/>
        <v>61736.841253583378</v>
      </c>
      <c r="AV29" s="68">
        <f t="shared" si="68"/>
        <v>11118.746736350002</v>
      </c>
      <c r="AW29" s="68">
        <f t="shared" si="27"/>
        <v>2779.6866840875005</v>
      </c>
      <c r="AX29" s="65">
        <f t="shared" si="28"/>
        <v>75635.274674020882</v>
      </c>
      <c r="AY29" s="320"/>
      <c r="AZ29" s="30" t="s">
        <v>36</v>
      </c>
      <c r="BA29" s="22">
        <f t="shared" si="29"/>
        <v>56705.608355385004</v>
      </c>
      <c r="BB29" s="68">
        <f t="shared" si="30"/>
        <v>6265.9697232700428</v>
      </c>
      <c r="BC29" s="55">
        <f t="shared" si="31"/>
        <v>62971.578078655046</v>
      </c>
      <c r="BD29" s="68">
        <f t="shared" si="69"/>
        <v>11341.121671077002</v>
      </c>
      <c r="BE29" s="68">
        <f t="shared" si="32"/>
        <v>2835.2804177692506</v>
      </c>
      <c r="BF29" s="65">
        <f t="shared" si="33"/>
        <v>77147.980167501286</v>
      </c>
      <c r="BG29" s="320"/>
      <c r="BH29" s="30" t="s">
        <v>36</v>
      </c>
      <c r="BI29" s="491">
        <f t="shared" si="73"/>
        <v>57272.664438938853</v>
      </c>
      <c r="BJ29" s="491">
        <f t="shared" si="35"/>
        <v>6328.6294205027434</v>
      </c>
      <c r="BK29" s="488">
        <f t="shared" si="36"/>
        <v>63601.293859441597</v>
      </c>
      <c r="BL29" s="491">
        <f t="shared" si="70"/>
        <v>11454.532887787771</v>
      </c>
      <c r="BM29" s="491">
        <f t="shared" si="37"/>
        <v>2863.6332219469427</v>
      </c>
      <c r="BN29" s="489">
        <f t="shared" si="38"/>
        <v>77919.459969176314</v>
      </c>
      <c r="BO29" s="490"/>
      <c r="BP29" s="456" t="s">
        <v>36</v>
      </c>
      <c r="BQ29" s="491">
        <f t="shared" si="39"/>
        <v>57845.391083328243</v>
      </c>
      <c r="BR29" s="491">
        <f t="shared" si="40"/>
        <v>6391.9157147077713</v>
      </c>
      <c r="BS29" s="488">
        <f t="shared" si="41"/>
        <v>64237.306798036014</v>
      </c>
      <c r="BT29" s="491">
        <f t="shared" si="71"/>
        <v>11569.07821666565</v>
      </c>
      <c r="BU29" s="491">
        <f t="shared" si="42"/>
        <v>2892.2695541664125</v>
      </c>
      <c r="BV29" s="489">
        <f t="shared" si="43"/>
        <v>78698.654568868078</v>
      </c>
      <c r="BW29" s="490"/>
      <c r="BX29" s="456" t="s">
        <v>36</v>
      </c>
      <c r="BY29" s="491">
        <f t="shared" si="74"/>
        <v>58423.844994161525</v>
      </c>
      <c r="BZ29" s="491">
        <f t="shared" si="45"/>
        <v>6455.8348718548486</v>
      </c>
      <c r="CA29" s="488">
        <f t="shared" si="46"/>
        <v>64879.679866016377</v>
      </c>
      <c r="CB29" s="491">
        <f t="shared" si="72"/>
        <v>11684.768998832305</v>
      </c>
      <c r="CC29" s="491">
        <f t="shared" si="47"/>
        <v>2921.1922497080764</v>
      </c>
      <c r="CD29" s="489">
        <f t="shared" si="48"/>
        <v>79485.641114556769</v>
      </c>
      <c r="CE29" s="320"/>
      <c r="CF29" s="598"/>
      <c r="CG29" s="593"/>
      <c r="CH29" s="593"/>
    </row>
    <row r="30" spans="1:86" ht="15" customHeight="1" thickBot="1" x14ac:dyDescent="0.3">
      <c r="A30" s="26"/>
      <c r="C30" s="462"/>
      <c r="D30" s="456" t="s">
        <v>37</v>
      </c>
      <c r="E30" s="28">
        <v>54981</v>
      </c>
      <c r="F30" s="69">
        <f t="shared" si="0"/>
        <v>5910.4574999999995</v>
      </c>
      <c r="G30" s="60">
        <f t="shared" si="1"/>
        <v>60891.457499999997</v>
      </c>
      <c r="H30" s="69">
        <f t="shared" ref="H30:H48" si="75">E30*$H$3</f>
        <v>10996.2</v>
      </c>
      <c r="I30" s="69">
        <f t="shared" si="2"/>
        <v>2749.05</v>
      </c>
      <c r="J30" s="79">
        <f t="shared" si="3"/>
        <v>74636.707500000004</v>
      </c>
      <c r="L30" s="30" t="s">
        <v>37</v>
      </c>
      <c r="M30" s="28">
        <f>E30*1.01</f>
        <v>55530.81</v>
      </c>
      <c r="N30" s="69">
        <f t="shared" si="5"/>
        <v>6025.092885</v>
      </c>
      <c r="O30" s="60">
        <f t="shared" si="6"/>
        <v>61555.902884999996</v>
      </c>
      <c r="P30" s="69">
        <f t="shared" si="64"/>
        <v>11106.162</v>
      </c>
      <c r="Q30" s="69">
        <f t="shared" si="7"/>
        <v>2776.5405000000001</v>
      </c>
      <c r="R30" s="79">
        <f t="shared" si="8"/>
        <v>75438.605385000003</v>
      </c>
      <c r="S30" s="320"/>
      <c r="T30" s="30" t="s">
        <v>37</v>
      </c>
      <c r="U30" s="28">
        <f t="shared" si="9"/>
        <v>56086.1181</v>
      </c>
      <c r="V30" s="69">
        <f t="shared" si="10"/>
        <v>6085.3438138499996</v>
      </c>
      <c r="W30" s="60">
        <f t="shared" si="11"/>
        <v>62171.461913849998</v>
      </c>
      <c r="X30" s="69">
        <f t="shared" si="65"/>
        <v>11217.223620000001</v>
      </c>
      <c r="Y30" s="69">
        <f t="shared" si="12"/>
        <v>2804.3059050000002</v>
      </c>
      <c r="Z30" s="79">
        <f t="shared" si="13"/>
        <v>76192.991438850004</v>
      </c>
      <c r="AA30" s="320"/>
      <c r="AB30" s="30" t="s">
        <v>37</v>
      </c>
      <c r="AC30" s="22">
        <f t="shared" si="59"/>
        <v>56086.1181</v>
      </c>
      <c r="AD30" s="69">
        <f t="shared" si="15"/>
        <v>6085.3438138499996</v>
      </c>
      <c r="AE30" s="60">
        <f t="shared" si="16"/>
        <v>62171.461913849998</v>
      </c>
      <c r="AF30" s="69">
        <f t="shared" si="66"/>
        <v>11217.223620000001</v>
      </c>
      <c r="AG30" s="69">
        <f t="shared" si="17"/>
        <v>2804.3059050000002</v>
      </c>
      <c r="AH30" s="79">
        <f t="shared" si="18"/>
        <v>76192.991438850004</v>
      </c>
      <c r="AI30" s="320"/>
      <c r="AJ30" s="30" t="s">
        <v>37</v>
      </c>
      <c r="AK30" s="28">
        <f t="shared" si="19"/>
        <v>57067.625166750004</v>
      </c>
      <c r="AL30" s="69">
        <f t="shared" si="20"/>
        <v>6248.9049557591252</v>
      </c>
      <c r="AM30" s="60">
        <f t="shared" si="21"/>
        <v>63316.530122509132</v>
      </c>
      <c r="AN30" s="69">
        <f t="shared" si="67"/>
        <v>11413.525033350001</v>
      </c>
      <c r="AO30" s="69">
        <f t="shared" si="22"/>
        <v>2853.3812583375002</v>
      </c>
      <c r="AP30" s="79">
        <f t="shared" si="23"/>
        <v>77583.436414196622</v>
      </c>
      <c r="AQ30" s="320"/>
      <c r="AR30" s="30" t="s">
        <v>37</v>
      </c>
      <c r="AS30" s="28">
        <f t="shared" si="60"/>
        <v>57067.625166750004</v>
      </c>
      <c r="AT30" s="69">
        <f t="shared" si="25"/>
        <v>6305.9725809258753</v>
      </c>
      <c r="AU30" s="60">
        <f t="shared" si="26"/>
        <v>63373.597747675878</v>
      </c>
      <c r="AV30" s="69">
        <f t="shared" si="68"/>
        <v>11413.525033350001</v>
      </c>
      <c r="AW30" s="69">
        <f t="shared" si="27"/>
        <v>2853.3812583375002</v>
      </c>
      <c r="AX30" s="79">
        <f t="shared" si="28"/>
        <v>77640.504039363383</v>
      </c>
      <c r="AY30" s="320"/>
      <c r="AZ30" s="30" t="s">
        <v>37</v>
      </c>
      <c r="BA30" s="28">
        <f t="shared" si="29"/>
        <v>58208.977670085005</v>
      </c>
      <c r="BB30" s="69">
        <f t="shared" si="30"/>
        <v>6432.0920325443931</v>
      </c>
      <c r="BC30" s="60">
        <f t="shared" si="31"/>
        <v>64641.0697026294</v>
      </c>
      <c r="BD30" s="69">
        <f t="shared" si="69"/>
        <v>11641.795534017001</v>
      </c>
      <c r="BE30" s="69">
        <f t="shared" si="32"/>
        <v>2910.4488835042503</v>
      </c>
      <c r="BF30" s="79">
        <f t="shared" si="33"/>
        <v>79193.314120150666</v>
      </c>
      <c r="BG30" s="320"/>
      <c r="BH30" s="30" t="s">
        <v>37</v>
      </c>
      <c r="BI30" s="492">
        <f t="shared" si="73"/>
        <v>58791.067446785855</v>
      </c>
      <c r="BJ30" s="492">
        <f t="shared" si="35"/>
        <v>6496.4129528698368</v>
      </c>
      <c r="BK30" s="493">
        <f t="shared" si="36"/>
        <v>65287.480399655695</v>
      </c>
      <c r="BL30" s="492">
        <f t="shared" si="70"/>
        <v>11758.213489357171</v>
      </c>
      <c r="BM30" s="492">
        <f t="shared" si="37"/>
        <v>2939.5533723392928</v>
      </c>
      <c r="BN30" s="494">
        <f t="shared" si="38"/>
        <v>79985.247261352153</v>
      </c>
      <c r="BO30" s="490"/>
      <c r="BP30" s="456" t="s">
        <v>37</v>
      </c>
      <c r="BQ30" s="492">
        <f t="shared" si="39"/>
        <v>59378.978121253713</v>
      </c>
      <c r="BR30" s="492">
        <f t="shared" si="40"/>
        <v>6561.3770823985351</v>
      </c>
      <c r="BS30" s="493">
        <f t="shared" si="41"/>
        <v>65940.355203652245</v>
      </c>
      <c r="BT30" s="492">
        <f t="shared" si="71"/>
        <v>11875.795624250743</v>
      </c>
      <c r="BU30" s="492">
        <f t="shared" si="42"/>
        <v>2968.9489060626856</v>
      </c>
      <c r="BV30" s="496">
        <f t="shared" si="43"/>
        <v>80785.099733965661</v>
      </c>
      <c r="BW30" s="490"/>
      <c r="BX30" s="456" t="s">
        <v>37</v>
      </c>
      <c r="BY30" s="492">
        <f t="shared" si="74"/>
        <v>59972.76790246625</v>
      </c>
      <c r="BZ30" s="492">
        <f t="shared" si="45"/>
        <v>6626.9908532225209</v>
      </c>
      <c r="CA30" s="493">
        <f t="shared" si="46"/>
        <v>66599.758755688774</v>
      </c>
      <c r="CB30" s="492">
        <f t="shared" si="72"/>
        <v>11994.553580493252</v>
      </c>
      <c r="CC30" s="492">
        <f t="shared" si="47"/>
        <v>2998.6383951233129</v>
      </c>
      <c r="CD30" s="496">
        <f t="shared" si="48"/>
        <v>81592.950731305333</v>
      </c>
      <c r="CE30" s="320"/>
      <c r="CF30" s="598"/>
      <c r="CG30" s="593"/>
      <c r="CH30" s="593"/>
    </row>
    <row r="31" spans="1:86" ht="15" customHeight="1" x14ac:dyDescent="0.25">
      <c r="A31" s="34" t="s">
        <v>45</v>
      </c>
      <c r="C31" s="455" t="s">
        <v>46</v>
      </c>
      <c r="D31" s="463" t="s">
        <v>22</v>
      </c>
      <c r="E31" s="19">
        <v>59991</v>
      </c>
      <c r="F31" s="67">
        <f t="shared" si="0"/>
        <v>6449.0325000000003</v>
      </c>
      <c r="G31" s="63">
        <f t="shared" si="1"/>
        <v>66440.032500000001</v>
      </c>
      <c r="H31" s="67">
        <f t="shared" si="75"/>
        <v>11998.2</v>
      </c>
      <c r="I31" s="67">
        <f t="shared" si="2"/>
        <v>2999.55</v>
      </c>
      <c r="J31" s="65">
        <f t="shared" si="3"/>
        <v>81437.782500000001</v>
      </c>
      <c r="L31" s="35" t="s">
        <v>22</v>
      </c>
      <c r="M31" s="19">
        <f t="shared" si="4"/>
        <v>60590.91</v>
      </c>
      <c r="N31" s="67">
        <f t="shared" si="5"/>
        <v>6574.1137349999999</v>
      </c>
      <c r="O31" s="63">
        <f t="shared" si="6"/>
        <v>67165.02373500001</v>
      </c>
      <c r="P31" s="67">
        <f t="shared" si="64"/>
        <v>12118.182000000001</v>
      </c>
      <c r="Q31" s="67">
        <f t="shared" si="7"/>
        <v>3029.5455000000002</v>
      </c>
      <c r="R31" s="65">
        <f t="shared" si="8"/>
        <v>82312.751235000003</v>
      </c>
      <c r="S31" s="320"/>
      <c r="T31" s="35" t="s">
        <v>22</v>
      </c>
      <c r="U31" s="19">
        <f t="shared" si="9"/>
        <v>61196.819100000001</v>
      </c>
      <c r="V31" s="67">
        <f t="shared" si="10"/>
        <v>6639.8548723499998</v>
      </c>
      <c r="W31" s="63">
        <f t="shared" si="11"/>
        <v>67836.673972350007</v>
      </c>
      <c r="X31" s="67">
        <f t="shared" si="65"/>
        <v>12239.36382</v>
      </c>
      <c r="Y31" s="67">
        <f t="shared" si="12"/>
        <v>3059.8409550000001</v>
      </c>
      <c r="Z31" s="65">
        <f t="shared" si="13"/>
        <v>83135.878747350012</v>
      </c>
      <c r="AA31" s="320"/>
      <c r="AB31" s="35" t="s">
        <v>22</v>
      </c>
      <c r="AC31" s="22">
        <f t="shared" si="59"/>
        <v>61196.819100000001</v>
      </c>
      <c r="AD31" s="67">
        <f t="shared" si="15"/>
        <v>6639.8548723499998</v>
      </c>
      <c r="AE31" s="63">
        <f t="shared" si="16"/>
        <v>67836.673972350007</v>
      </c>
      <c r="AF31" s="67">
        <f t="shared" si="66"/>
        <v>12239.36382</v>
      </c>
      <c r="AG31" s="67">
        <f t="shared" si="17"/>
        <v>3059.8409550000001</v>
      </c>
      <c r="AH31" s="65">
        <f t="shared" si="18"/>
        <v>83135.878747350012</v>
      </c>
      <c r="AI31" s="320"/>
      <c r="AJ31" s="35" t="s">
        <v>22</v>
      </c>
      <c r="AK31" s="19">
        <f t="shared" si="19"/>
        <v>62267.763434250002</v>
      </c>
      <c r="AL31" s="67">
        <f t="shared" si="20"/>
        <v>6818.3200960503755</v>
      </c>
      <c r="AM31" s="63">
        <f t="shared" si="21"/>
        <v>69086.083530300384</v>
      </c>
      <c r="AN31" s="67">
        <f t="shared" si="67"/>
        <v>12453.552686850002</v>
      </c>
      <c r="AO31" s="67">
        <f t="shared" si="22"/>
        <v>3113.3881717125005</v>
      </c>
      <c r="AP31" s="65">
        <f t="shared" si="23"/>
        <v>84653.02438886289</v>
      </c>
      <c r="AQ31" s="320"/>
      <c r="AR31" s="35" t="s">
        <v>22</v>
      </c>
      <c r="AS31" s="19">
        <f t="shared" si="60"/>
        <v>62267.763434250002</v>
      </c>
      <c r="AT31" s="67">
        <f t="shared" si="25"/>
        <v>6880.5878594846254</v>
      </c>
      <c r="AU31" s="63">
        <f t="shared" si="26"/>
        <v>69148.351293734624</v>
      </c>
      <c r="AV31" s="67">
        <f t="shared" si="68"/>
        <v>12453.552686850002</v>
      </c>
      <c r="AW31" s="67">
        <f t="shared" si="27"/>
        <v>3113.3881717125005</v>
      </c>
      <c r="AX31" s="65">
        <f t="shared" si="28"/>
        <v>84715.29215229713</v>
      </c>
      <c r="AY31" s="320"/>
      <c r="AZ31" s="35" t="s">
        <v>22</v>
      </c>
      <c r="BA31" s="19">
        <f t="shared" si="29"/>
        <v>63513.118702935004</v>
      </c>
      <c r="BB31" s="67">
        <f t="shared" si="30"/>
        <v>7018.1996166743183</v>
      </c>
      <c r="BC31" s="63">
        <f t="shared" si="31"/>
        <v>70531.318319609316</v>
      </c>
      <c r="BD31" s="67">
        <f t="shared" si="69"/>
        <v>12702.623740587002</v>
      </c>
      <c r="BE31" s="67">
        <f t="shared" si="32"/>
        <v>3175.6559351467504</v>
      </c>
      <c r="BF31" s="65">
        <f t="shared" si="33"/>
        <v>86409.597995343065</v>
      </c>
      <c r="BG31" s="320"/>
      <c r="BH31" s="35" t="s">
        <v>22</v>
      </c>
      <c r="BI31" s="487">
        <f>BA31*1.01</f>
        <v>64148.249889964354</v>
      </c>
      <c r="BJ31" s="487">
        <f t="shared" si="35"/>
        <v>7088.3816128410608</v>
      </c>
      <c r="BK31" s="495">
        <f t="shared" si="36"/>
        <v>71236.631502805409</v>
      </c>
      <c r="BL31" s="487">
        <f t="shared" si="70"/>
        <v>12829.649977992871</v>
      </c>
      <c r="BM31" s="487">
        <f t="shared" si="37"/>
        <v>3207.4124944982177</v>
      </c>
      <c r="BN31" s="489">
        <f t="shared" si="38"/>
        <v>87273.693975296497</v>
      </c>
      <c r="BO31" s="490"/>
      <c r="BP31" s="463" t="s">
        <v>22</v>
      </c>
      <c r="BQ31" s="491">
        <f t="shared" si="39"/>
        <v>64789.732388863995</v>
      </c>
      <c r="BR31" s="487">
        <f t="shared" si="40"/>
        <v>7159.2654289694719</v>
      </c>
      <c r="BS31" s="495">
        <f t="shared" si="41"/>
        <v>71948.997817833471</v>
      </c>
      <c r="BT31" s="487">
        <f t="shared" si="71"/>
        <v>12957.946477772799</v>
      </c>
      <c r="BU31" s="487">
        <f t="shared" si="42"/>
        <v>3239.4866194431997</v>
      </c>
      <c r="BV31" s="489">
        <f t="shared" si="43"/>
        <v>88146.430915049466</v>
      </c>
      <c r="BW31" s="490"/>
      <c r="BX31" s="463" t="s">
        <v>22</v>
      </c>
      <c r="BY31" s="487">
        <f>BQ31*1.01</f>
        <v>65437.629712752634</v>
      </c>
      <c r="BZ31" s="487">
        <f t="shared" si="45"/>
        <v>7230.8580832591661</v>
      </c>
      <c r="CA31" s="495">
        <f t="shared" si="46"/>
        <v>72668.487796011803</v>
      </c>
      <c r="CB31" s="487">
        <f t="shared" si="72"/>
        <v>13087.525942550528</v>
      </c>
      <c r="CC31" s="487">
        <f t="shared" si="47"/>
        <v>3271.8814856376321</v>
      </c>
      <c r="CD31" s="489">
        <f t="shared" si="48"/>
        <v>89027.89522419995</v>
      </c>
      <c r="CE31" s="320"/>
    </row>
    <row r="32" spans="1:86" ht="19.5" customHeight="1" x14ac:dyDescent="0.25">
      <c r="A32" s="32" t="s">
        <v>47</v>
      </c>
      <c r="C32" s="458"/>
      <c r="D32" s="456" t="s">
        <v>24</v>
      </c>
      <c r="E32" s="22">
        <v>64704</v>
      </c>
      <c r="F32" s="68">
        <f t="shared" si="0"/>
        <v>6955.68</v>
      </c>
      <c r="G32" s="55">
        <f t="shared" si="1"/>
        <v>71659.679999999993</v>
      </c>
      <c r="H32" s="68">
        <f t="shared" si="75"/>
        <v>12940.800000000001</v>
      </c>
      <c r="I32" s="68">
        <f t="shared" si="2"/>
        <v>3235.2000000000003</v>
      </c>
      <c r="J32" s="65">
        <f t="shared" si="3"/>
        <v>87835.68</v>
      </c>
      <c r="L32" s="30" t="s">
        <v>24</v>
      </c>
      <c r="M32" s="22">
        <f t="shared" si="4"/>
        <v>65351.040000000001</v>
      </c>
      <c r="N32" s="68">
        <f t="shared" si="5"/>
        <v>7090.5878400000001</v>
      </c>
      <c r="O32" s="55">
        <f t="shared" si="6"/>
        <v>72441.627840000001</v>
      </c>
      <c r="P32" s="68">
        <f t="shared" si="64"/>
        <v>13070.208000000001</v>
      </c>
      <c r="Q32" s="68">
        <f t="shared" si="7"/>
        <v>3267.5520000000001</v>
      </c>
      <c r="R32" s="65">
        <f t="shared" si="8"/>
        <v>88779.387839999996</v>
      </c>
      <c r="S32" s="320"/>
      <c r="T32" s="30" t="s">
        <v>24</v>
      </c>
      <c r="U32" s="22">
        <f t="shared" si="9"/>
        <v>66004.550400000007</v>
      </c>
      <c r="V32" s="68">
        <f t="shared" si="10"/>
        <v>7161.4937184000009</v>
      </c>
      <c r="W32" s="55">
        <f t="shared" si="11"/>
        <v>73166.044118400008</v>
      </c>
      <c r="X32" s="68">
        <f t="shared" si="65"/>
        <v>13200.910080000001</v>
      </c>
      <c r="Y32" s="68">
        <f t="shared" si="12"/>
        <v>3300.2275200000004</v>
      </c>
      <c r="Z32" s="65">
        <f t="shared" si="13"/>
        <v>89667.18171840001</v>
      </c>
      <c r="AA32" s="320"/>
      <c r="AB32" s="30" t="s">
        <v>24</v>
      </c>
      <c r="AC32" s="22">
        <f t="shared" si="59"/>
        <v>66004.550400000007</v>
      </c>
      <c r="AD32" s="68">
        <f t="shared" si="15"/>
        <v>7161.4937184000009</v>
      </c>
      <c r="AE32" s="55">
        <f t="shared" si="16"/>
        <v>73166.044118400008</v>
      </c>
      <c r="AF32" s="68">
        <f t="shared" si="66"/>
        <v>13200.910080000001</v>
      </c>
      <c r="AG32" s="68">
        <f t="shared" si="17"/>
        <v>3300.2275200000004</v>
      </c>
      <c r="AH32" s="65">
        <f t="shared" si="18"/>
        <v>89667.18171840001</v>
      </c>
      <c r="AI32" s="320"/>
      <c r="AJ32" s="30" t="s">
        <v>24</v>
      </c>
      <c r="AK32" s="22">
        <f t="shared" si="19"/>
        <v>67159.630032000015</v>
      </c>
      <c r="AL32" s="68">
        <f t="shared" si="20"/>
        <v>7353.9794885040019</v>
      </c>
      <c r="AM32" s="55">
        <f t="shared" si="21"/>
        <v>74513.609520504018</v>
      </c>
      <c r="AN32" s="68">
        <f t="shared" si="67"/>
        <v>13431.926006400005</v>
      </c>
      <c r="AO32" s="68">
        <f t="shared" si="22"/>
        <v>3357.9815016000011</v>
      </c>
      <c r="AP32" s="65">
        <f t="shared" si="23"/>
        <v>91303.517028504022</v>
      </c>
      <c r="AQ32" s="320"/>
      <c r="AR32" s="30" t="s">
        <v>24</v>
      </c>
      <c r="AS32" s="22">
        <f t="shared" si="60"/>
        <v>67159.630032000015</v>
      </c>
      <c r="AT32" s="68">
        <f t="shared" si="25"/>
        <v>7421.1391185360017</v>
      </c>
      <c r="AU32" s="55">
        <f t="shared" si="26"/>
        <v>74580.769150536013</v>
      </c>
      <c r="AV32" s="68">
        <f t="shared" si="68"/>
        <v>13431.926006400005</v>
      </c>
      <c r="AW32" s="68">
        <f t="shared" si="27"/>
        <v>3357.9815016000011</v>
      </c>
      <c r="AX32" s="65">
        <f t="shared" si="28"/>
        <v>91370.676658536016</v>
      </c>
      <c r="AY32" s="320"/>
      <c r="AZ32" s="30" t="s">
        <v>24</v>
      </c>
      <c r="BA32" s="22">
        <f t="shared" si="29"/>
        <v>68502.822632640018</v>
      </c>
      <c r="BB32" s="68">
        <f t="shared" si="30"/>
        <v>7569.5619009067223</v>
      </c>
      <c r="BC32" s="55">
        <f t="shared" si="31"/>
        <v>76072.384533546734</v>
      </c>
      <c r="BD32" s="68">
        <f t="shared" si="69"/>
        <v>13700.564526528004</v>
      </c>
      <c r="BE32" s="68">
        <f t="shared" si="32"/>
        <v>3425.1411316320009</v>
      </c>
      <c r="BF32" s="65">
        <f t="shared" si="33"/>
        <v>93198.090191706739</v>
      </c>
      <c r="BG32" s="320"/>
      <c r="BH32" s="30" t="s">
        <v>24</v>
      </c>
      <c r="BI32" s="491">
        <f t="shared" ref="BI32:BI35" si="76">BA32*1.01</f>
        <v>69187.850858966412</v>
      </c>
      <c r="BJ32" s="491">
        <f t="shared" si="35"/>
        <v>7645.2575199157891</v>
      </c>
      <c r="BK32" s="488">
        <f t="shared" si="36"/>
        <v>76833.1083788822</v>
      </c>
      <c r="BL32" s="491">
        <f t="shared" si="70"/>
        <v>13837.570171793282</v>
      </c>
      <c r="BM32" s="491">
        <f t="shared" si="37"/>
        <v>3459.3925429483206</v>
      </c>
      <c r="BN32" s="489">
        <f t="shared" si="38"/>
        <v>94130.071093623803</v>
      </c>
      <c r="BO32" s="490"/>
      <c r="BP32" s="456" t="s">
        <v>24</v>
      </c>
      <c r="BQ32" s="491">
        <f t="shared" si="39"/>
        <v>69879.72936755608</v>
      </c>
      <c r="BR32" s="491">
        <f t="shared" si="40"/>
        <v>7721.7100951149469</v>
      </c>
      <c r="BS32" s="488">
        <f t="shared" si="41"/>
        <v>77601.439462671027</v>
      </c>
      <c r="BT32" s="491">
        <f t="shared" si="71"/>
        <v>13975.945873511217</v>
      </c>
      <c r="BU32" s="491">
        <f t="shared" si="42"/>
        <v>3493.9864683778042</v>
      </c>
      <c r="BV32" s="489">
        <f t="shared" si="43"/>
        <v>95071.37180456004</v>
      </c>
      <c r="BW32" s="490"/>
      <c r="BX32" s="456" t="s">
        <v>24</v>
      </c>
      <c r="BY32" s="491">
        <f t="shared" ref="BY32:BY35" si="77">BQ32*1.01</f>
        <v>70578.526661231648</v>
      </c>
      <c r="BZ32" s="491">
        <f t="shared" si="45"/>
        <v>7798.9271960660972</v>
      </c>
      <c r="CA32" s="488">
        <f t="shared" si="46"/>
        <v>78377.453857297747</v>
      </c>
      <c r="CB32" s="491">
        <f t="shared" si="72"/>
        <v>14115.705332246331</v>
      </c>
      <c r="CC32" s="491">
        <f t="shared" si="47"/>
        <v>3528.9263330615827</v>
      </c>
      <c r="CD32" s="489">
        <f t="shared" si="48"/>
        <v>96022.085522605659</v>
      </c>
      <c r="CE32" s="320"/>
    </row>
    <row r="33" spans="1:83" x14ac:dyDescent="0.25">
      <c r="A33" s="594" t="s">
        <v>30</v>
      </c>
      <c r="C33" s="461"/>
      <c r="D33" s="456" t="s">
        <v>26</v>
      </c>
      <c r="E33" s="22">
        <v>66667.5</v>
      </c>
      <c r="F33" s="68">
        <f t="shared" si="0"/>
        <v>7166.7562499999995</v>
      </c>
      <c r="G33" s="55">
        <f t="shared" si="1"/>
        <v>73834.256250000006</v>
      </c>
      <c r="H33" s="68">
        <f t="shared" si="75"/>
        <v>13333.5</v>
      </c>
      <c r="I33" s="68">
        <f t="shared" si="2"/>
        <v>3333.375</v>
      </c>
      <c r="J33" s="65">
        <f t="shared" si="3"/>
        <v>90501.131250000006</v>
      </c>
      <c r="L33" s="30" t="s">
        <v>26</v>
      </c>
      <c r="M33" s="22">
        <f t="shared" si="4"/>
        <v>67334.175000000003</v>
      </c>
      <c r="N33" s="68">
        <f t="shared" si="5"/>
        <v>7305.7579875000001</v>
      </c>
      <c r="O33" s="55">
        <f t="shared" si="6"/>
        <v>74639.932987499997</v>
      </c>
      <c r="P33" s="68">
        <f t="shared" si="64"/>
        <v>13466.835000000001</v>
      </c>
      <c r="Q33" s="68">
        <f t="shared" si="7"/>
        <v>3366.7087500000002</v>
      </c>
      <c r="R33" s="65">
        <f t="shared" si="8"/>
        <v>91473.476737500008</v>
      </c>
      <c r="S33" s="320"/>
      <c r="T33" s="30" t="s">
        <v>26</v>
      </c>
      <c r="U33" s="22">
        <f t="shared" si="9"/>
        <v>68007.51675000001</v>
      </c>
      <c r="V33" s="68">
        <f t="shared" si="10"/>
        <v>7378.8155673750007</v>
      </c>
      <c r="W33" s="55">
        <f t="shared" si="11"/>
        <v>75386.33231737501</v>
      </c>
      <c r="X33" s="68">
        <f t="shared" si="65"/>
        <v>13601.503350000003</v>
      </c>
      <c r="Y33" s="68">
        <f t="shared" si="12"/>
        <v>3400.3758375000007</v>
      </c>
      <c r="Z33" s="65">
        <f t="shared" si="13"/>
        <v>92388.211504875013</v>
      </c>
      <c r="AA33" s="320"/>
      <c r="AB33" s="30" t="s">
        <v>26</v>
      </c>
      <c r="AC33" s="22">
        <f t="shared" si="59"/>
        <v>68007.51675000001</v>
      </c>
      <c r="AD33" s="68">
        <f t="shared" si="15"/>
        <v>7378.8155673750007</v>
      </c>
      <c r="AE33" s="55">
        <f t="shared" si="16"/>
        <v>75386.33231737501</v>
      </c>
      <c r="AF33" s="68">
        <f t="shared" si="66"/>
        <v>13601.503350000003</v>
      </c>
      <c r="AG33" s="68">
        <f t="shared" si="17"/>
        <v>3400.3758375000007</v>
      </c>
      <c r="AH33" s="65">
        <f t="shared" si="18"/>
        <v>92388.211504875013</v>
      </c>
      <c r="AI33" s="320"/>
      <c r="AJ33" s="30" t="s">
        <v>26</v>
      </c>
      <c r="AK33" s="22">
        <f t="shared" si="19"/>
        <v>69197.648293125021</v>
      </c>
      <c r="AL33" s="68">
        <f t="shared" si="20"/>
        <v>7577.1424880971899</v>
      </c>
      <c r="AM33" s="55">
        <f t="shared" si="21"/>
        <v>76774.790781222211</v>
      </c>
      <c r="AN33" s="68">
        <f t="shared" si="67"/>
        <v>13839.529658625004</v>
      </c>
      <c r="AO33" s="68">
        <f t="shared" si="22"/>
        <v>3459.8824146562511</v>
      </c>
      <c r="AP33" s="65">
        <f t="shared" si="23"/>
        <v>94074.20285450347</v>
      </c>
      <c r="AQ33" s="320"/>
      <c r="AR33" s="30" t="s">
        <v>26</v>
      </c>
      <c r="AS33" s="22">
        <f t="shared" si="60"/>
        <v>69197.648293125021</v>
      </c>
      <c r="AT33" s="68">
        <f t="shared" si="25"/>
        <v>7646.3401363903149</v>
      </c>
      <c r="AU33" s="55">
        <f t="shared" si="26"/>
        <v>76843.988429515332</v>
      </c>
      <c r="AV33" s="68">
        <f t="shared" si="68"/>
        <v>13839.529658625004</v>
      </c>
      <c r="AW33" s="68">
        <f t="shared" si="27"/>
        <v>3459.8824146562511</v>
      </c>
      <c r="AX33" s="65">
        <f t="shared" si="28"/>
        <v>94143.40050279659</v>
      </c>
      <c r="AY33" s="320"/>
      <c r="AZ33" s="30" t="s">
        <v>26</v>
      </c>
      <c r="BA33" s="22">
        <f t="shared" si="29"/>
        <v>70581.601258987517</v>
      </c>
      <c r="BB33" s="68">
        <f t="shared" si="30"/>
        <v>7799.2669391181207</v>
      </c>
      <c r="BC33" s="55">
        <f t="shared" si="31"/>
        <v>78380.868198105643</v>
      </c>
      <c r="BD33" s="68">
        <f t="shared" si="69"/>
        <v>14116.320251797504</v>
      </c>
      <c r="BE33" s="68">
        <f t="shared" si="32"/>
        <v>3529.080062949376</v>
      </c>
      <c r="BF33" s="65">
        <f t="shared" si="33"/>
        <v>96026.268512852519</v>
      </c>
      <c r="BG33" s="320"/>
      <c r="BH33" s="30" t="s">
        <v>26</v>
      </c>
      <c r="BI33" s="491">
        <f t="shared" si="76"/>
        <v>71287.417271577389</v>
      </c>
      <c r="BJ33" s="491">
        <f t="shared" si="35"/>
        <v>7877.2596085093019</v>
      </c>
      <c r="BK33" s="488">
        <f t="shared" si="36"/>
        <v>79164.676880086685</v>
      </c>
      <c r="BL33" s="491">
        <f t="shared" si="70"/>
        <v>14257.483454315479</v>
      </c>
      <c r="BM33" s="491">
        <f t="shared" si="37"/>
        <v>3564.3708635788698</v>
      </c>
      <c r="BN33" s="489">
        <f t="shared" si="38"/>
        <v>96986.531197981036</v>
      </c>
      <c r="BO33" s="490"/>
      <c r="BP33" s="456" t="s">
        <v>26</v>
      </c>
      <c r="BQ33" s="491">
        <v>73882</v>
      </c>
      <c r="BR33" s="491">
        <f t="shared" si="40"/>
        <v>8163.9610000000002</v>
      </c>
      <c r="BS33" s="488">
        <f t="shared" si="41"/>
        <v>82045.960999999996</v>
      </c>
      <c r="BT33" s="491">
        <f t="shared" si="71"/>
        <v>14776.400000000001</v>
      </c>
      <c r="BU33" s="491">
        <f t="shared" si="42"/>
        <v>3694.1000000000004</v>
      </c>
      <c r="BV33" s="489">
        <f t="shared" si="43"/>
        <v>100516.46100000001</v>
      </c>
      <c r="BW33" s="490"/>
      <c r="BX33" s="456" t="s">
        <v>26</v>
      </c>
      <c r="BY33" s="491">
        <f t="shared" si="77"/>
        <v>74620.820000000007</v>
      </c>
      <c r="BZ33" s="491">
        <f t="shared" si="45"/>
        <v>8245.6006100000013</v>
      </c>
      <c r="CA33" s="488">
        <f t="shared" si="46"/>
        <v>82866.420610000001</v>
      </c>
      <c r="CB33" s="491">
        <f t="shared" si="72"/>
        <v>14924.164000000002</v>
      </c>
      <c r="CC33" s="491">
        <f t="shared" si="47"/>
        <v>3731.0410000000006</v>
      </c>
      <c r="CD33" s="489">
        <f t="shared" si="48"/>
        <v>101521.62561</v>
      </c>
      <c r="CE33" s="320"/>
    </row>
    <row r="34" spans="1:83" x14ac:dyDescent="0.25">
      <c r="A34" s="595"/>
      <c r="C34" s="461"/>
      <c r="D34" s="456" t="s">
        <v>28</v>
      </c>
      <c r="E34" s="22">
        <v>70913.73000000001</v>
      </c>
      <c r="F34" s="68">
        <f t="shared" si="0"/>
        <v>7623.2259750000012</v>
      </c>
      <c r="G34" s="55">
        <f t="shared" si="1"/>
        <v>78536.955975000019</v>
      </c>
      <c r="H34" s="68">
        <f t="shared" si="75"/>
        <v>14182.746000000003</v>
      </c>
      <c r="I34" s="68">
        <f t="shared" si="2"/>
        <v>3545.6865000000007</v>
      </c>
      <c r="J34" s="65">
        <f t="shared" si="3"/>
        <v>96265.388475000014</v>
      </c>
      <c r="L34" s="30" t="s">
        <v>28</v>
      </c>
      <c r="M34" s="22">
        <f t="shared" si="4"/>
        <v>71622.867300000013</v>
      </c>
      <c r="N34" s="68">
        <f t="shared" si="5"/>
        <v>7771.0811020500014</v>
      </c>
      <c r="O34" s="55">
        <f t="shared" si="6"/>
        <v>79393.948402050009</v>
      </c>
      <c r="P34" s="68">
        <f t="shared" si="64"/>
        <v>14324.573460000003</v>
      </c>
      <c r="Q34" s="68">
        <f t="shared" si="7"/>
        <v>3581.1433650000008</v>
      </c>
      <c r="R34" s="65">
        <f t="shared" si="8"/>
        <v>97299.665227050005</v>
      </c>
      <c r="S34" s="320"/>
      <c r="T34" s="30" t="s">
        <v>28</v>
      </c>
      <c r="U34" s="22">
        <f t="shared" si="9"/>
        <v>72339.095973000018</v>
      </c>
      <c r="V34" s="68">
        <f t="shared" si="10"/>
        <v>7848.7919130705022</v>
      </c>
      <c r="W34" s="55">
        <f t="shared" si="11"/>
        <v>80187.887886070515</v>
      </c>
      <c r="X34" s="68">
        <f t="shared" si="65"/>
        <v>14467.819194600004</v>
      </c>
      <c r="Y34" s="68">
        <f t="shared" si="12"/>
        <v>3616.9547986500011</v>
      </c>
      <c r="Z34" s="65">
        <f t="shared" si="13"/>
        <v>98272.661879320513</v>
      </c>
      <c r="AA34" s="320"/>
      <c r="AB34" s="30" t="s">
        <v>28</v>
      </c>
      <c r="AC34" s="22">
        <f t="shared" si="59"/>
        <v>72339.095973000018</v>
      </c>
      <c r="AD34" s="68">
        <f t="shared" si="15"/>
        <v>7848.7919130705022</v>
      </c>
      <c r="AE34" s="55">
        <f t="shared" si="16"/>
        <v>80187.887886070515</v>
      </c>
      <c r="AF34" s="68">
        <f t="shared" si="66"/>
        <v>14467.819194600004</v>
      </c>
      <c r="AG34" s="68">
        <f t="shared" si="17"/>
        <v>3616.9547986500011</v>
      </c>
      <c r="AH34" s="65">
        <f t="shared" si="18"/>
        <v>98272.661879320513</v>
      </c>
      <c r="AI34" s="320"/>
      <c r="AJ34" s="30" t="s">
        <v>28</v>
      </c>
      <c r="AK34" s="22">
        <f t="shared" si="19"/>
        <v>73605.030152527528</v>
      </c>
      <c r="AL34" s="68">
        <f t="shared" si="20"/>
        <v>8059.7508017017644</v>
      </c>
      <c r="AM34" s="55">
        <f t="shared" si="21"/>
        <v>81664.780954229296</v>
      </c>
      <c r="AN34" s="68">
        <f t="shared" si="67"/>
        <v>14721.006030505507</v>
      </c>
      <c r="AO34" s="68">
        <f t="shared" si="22"/>
        <v>3680.2515076263767</v>
      </c>
      <c r="AP34" s="65">
        <f t="shared" si="23"/>
        <v>100066.03849236119</v>
      </c>
      <c r="AQ34" s="320"/>
      <c r="AR34" s="30" t="s">
        <v>28</v>
      </c>
      <c r="AS34" s="22">
        <f t="shared" si="60"/>
        <v>73605.030152527528</v>
      </c>
      <c r="AT34" s="68">
        <f t="shared" si="25"/>
        <v>8133.3558318542919</v>
      </c>
      <c r="AU34" s="55">
        <f t="shared" si="26"/>
        <v>81738.385984381821</v>
      </c>
      <c r="AV34" s="68">
        <f t="shared" si="68"/>
        <v>14721.006030505507</v>
      </c>
      <c r="AW34" s="68">
        <f t="shared" si="27"/>
        <v>3680.2515076263767</v>
      </c>
      <c r="AX34" s="65">
        <f t="shared" si="28"/>
        <v>100139.64352251371</v>
      </c>
      <c r="AY34" s="320"/>
      <c r="AZ34" s="30" t="s">
        <v>28</v>
      </c>
      <c r="BA34" s="22">
        <f t="shared" si="29"/>
        <v>75077.13075557808</v>
      </c>
      <c r="BB34" s="68">
        <f t="shared" si="30"/>
        <v>8296.022948491378</v>
      </c>
      <c r="BC34" s="55">
        <f t="shared" si="31"/>
        <v>83373.153704069453</v>
      </c>
      <c r="BD34" s="68">
        <f t="shared" si="69"/>
        <v>15015.426151115616</v>
      </c>
      <c r="BE34" s="68">
        <f t="shared" si="32"/>
        <v>3753.8565377789041</v>
      </c>
      <c r="BF34" s="65">
        <f t="shared" si="33"/>
        <v>102142.43639296398</v>
      </c>
      <c r="BG34" s="320"/>
      <c r="BH34" s="30" t="s">
        <v>28</v>
      </c>
      <c r="BI34" s="491">
        <f t="shared" si="76"/>
        <v>75827.902063133864</v>
      </c>
      <c r="BJ34" s="491">
        <f t="shared" si="35"/>
        <v>8378.9831779762917</v>
      </c>
      <c r="BK34" s="488">
        <f t="shared" si="36"/>
        <v>84206.885241110154</v>
      </c>
      <c r="BL34" s="491">
        <f t="shared" si="70"/>
        <v>15165.580412626774</v>
      </c>
      <c r="BM34" s="491">
        <f t="shared" si="37"/>
        <v>3791.3951031566935</v>
      </c>
      <c r="BN34" s="489">
        <f t="shared" si="38"/>
        <v>103163.86075689363</v>
      </c>
      <c r="BO34" s="490"/>
      <c r="BP34" s="456" t="s">
        <v>28</v>
      </c>
      <c r="BQ34" s="491">
        <v>79025</v>
      </c>
      <c r="BR34" s="491">
        <f t="shared" si="40"/>
        <v>8732.2625000000007</v>
      </c>
      <c r="BS34" s="488">
        <f t="shared" si="41"/>
        <v>87757.262499999997</v>
      </c>
      <c r="BT34" s="491">
        <f t="shared" si="71"/>
        <v>15805</v>
      </c>
      <c r="BU34" s="491">
        <f t="shared" si="42"/>
        <v>3951.25</v>
      </c>
      <c r="BV34" s="489">
        <f t="shared" si="43"/>
        <v>107513.5125</v>
      </c>
      <c r="BW34" s="490"/>
      <c r="BX34" s="456" t="s">
        <v>28</v>
      </c>
      <c r="BY34" s="491">
        <f t="shared" si="77"/>
        <v>79815.25</v>
      </c>
      <c r="BZ34" s="491">
        <f t="shared" si="45"/>
        <v>8819.5851249999996</v>
      </c>
      <c r="CA34" s="488">
        <f t="shared" si="46"/>
        <v>88634.835124999998</v>
      </c>
      <c r="CB34" s="491">
        <f t="shared" si="72"/>
        <v>15963.050000000001</v>
      </c>
      <c r="CC34" s="491">
        <f t="shared" si="47"/>
        <v>3990.7625000000003</v>
      </c>
      <c r="CD34" s="489">
        <f t="shared" si="48"/>
        <v>108588.647625</v>
      </c>
      <c r="CE34" s="320"/>
    </row>
    <row r="35" spans="1:83" ht="15.75" thickBot="1" x14ac:dyDescent="0.3">
      <c r="A35" s="36"/>
      <c r="C35" s="464"/>
      <c r="D35" s="465" t="s">
        <v>29</v>
      </c>
      <c r="E35" s="22">
        <v>75358.054999999993</v>
      </c>
      <c r="F35" s="69">
        <f t="shared" si="0"/>
        <v>8100.9909124999995</v>
      </c>
      <c r="G35" s="60">
        <f t="shared" si="1"/>
        <v>83459.045912499991</v>
      </c>
      <c r="H35" s="69">
        <f t="shared" si="75"/>
        <v>15071.610999999999</v>
      </c>
      <c r="I35" s="69">
        <f t="shared" si="2"/>
        <v>3767.9027499999997</v>
      </c>
      <c r="J35" s="79">
        <f t="shared" si="3"/>
        <v>102298.55966249999</v>
      </c>
      <c r="L35" s="37" t="s">
        <v>29</v>
      </c>
      <c r="M35" s="22">
        <f t="shared" si="4"/>
        <v>76111.635549999992</v>
      </c>
      <c r="N35" s="69">
        <f t="shared" si="5"/>
        <v>8258.1124571749988</v>
      </c>
      <c r="O35" s="60">
        <f t="shared" si="6"/>
        <v>84369.748007174989</v>
      </c>
      <c r="P35" s="69">
        <f t="shared" si="64"/>
        <v>15222.327109999998</v>
      </c>
      <c r="Q35" s="69">
        <f t="shared" si="7"/>
        <v>3805.5817774999996</v>
      </c>
      <c r="R35" s="79">
        <f t="shared" si="8"/>
        <v>103397.65689467499</v>
      </c>
      <c r="S35" s="320"/>
      <c r="T35" s="37" t="s">
        <v>29</v>
      </c>
      <c r="U35" s="22">
        <f t="shared" si="9"/>
        <v>76872.751905499987</v>
      </c>
      <c r="V35" s="69">
        <f t="shared" si="10"/>
        <v>8340.6935817467493</v>
      </c>
      <c r="W35" s="60">
        <f t="shared" si="11"/>
        <v>85213.445487246732</v>
      </c>
      <c r="X35" s="69">
        <f t="shared" si="65"/>
        <v>15374.550381099998</v>
      </c>
      <c r="Y35" s="69">
        <f t="shared" si="12"/>
        <v>3843.6375952749995</v>
      </c>
      <c r="Z35" s="79">
        <f t="shared" si="13"/>
        <v>104431.63346362172</v>
      </c>
      <c r="AA35" s="320"/>
      <c r="AB35" s="37" t="s">
        <v>29</v>
      </c>
      <c r="AC35" s="22">
        <f t="shared" si="59"/>
        <v>76872.751905499987</v>
      </c>
      <c r="AD35" s="69">
        <f t="shared" si="15"/>
        <v>8340.6935817467493</v>
      </c>
      <c r="AE35" s="60">
        <f t="shared" si="16"/>
        <v>85213.445487246732</v>
      </c>
      <c r="AF35" s="69">
        <f t="shared" si="66"/>
        <v>15374.550381099998</v>
      </c>
      <c r="AG35" s="69">
        <f t="shared" si="17"/>
        <v>3843.6375952749995</v>
      </c>
      <c r="AH35" s="79">
        <f t="shared" si="18"/>
        <v>104431.63346362172</v>
      </c>
      <c r="AI35" s="320"/>
      <c r="AJ35" s="37" t="s">
        <v>29</v>
      </c>
      <c r="AK35" s="22">
        <f t="shared" si="19"/>
        <v>78218.025063846246</v>
      </c>
      <c r="AL35" s="69">
        <f t="shared" si="20"/>
        <v>8564.873744491164</v>
      </c>
      <c r="AM35" s="60">
        <f t="shared" si="21"/>
        <v>86782.898808337413</v>
      </c>
      <c r="AN35" s="69">
        <f t="shared" si="67"/>
        <v>15643.605012769251</v>
      </c>
      <c r="AO35" s="69">
        <f t="shared" si="22"/>
        <v>3910.9012531923127</v>
      </c>
      <c r="AP35" s="79">
        <f t="shared" si="23"/>
        <v>106337.40507429896</v>
      </c>
      <c r="AQ35" s="320"/>
      <c r="AR35" s="37" t="s">
        <v>29</v>
      </c>
      <c r="AS35" s="22">
        <f t="shared" si="60"/>
        <v>78218.025063846246</v>
      </c>
      <c r="AT35" s="69">
        <f t="shared" si="25"/>
        <v>8643.0917695550106</v>
      </c>
      <c r="AU35" s="60">
        <f t="shared" si="26"/>
        <v>86861.116833401262</v>
      </c>
      <c r="AV35" s="69">
        <f t="shared" si="68"/>
        <v>15643.605012769251</v>
      </c>
      <c r="AW35" s="69">
        <f t="shared" si="27"/>
        <v>3910.9012531923127</v>
      </c>
      <c r="AX35" s="79">
        <f t="shared" si="28"/>
        <v>106415.62309936283</v>
      </c>
      <c r="AY35" s="320"/>
      <c r="AZ35" s="37" t="s">
        <v>29</v>
      </c>
      <c r="BA35" s="22">
        <f t="shared" si="29"/>
        <v>79782.385565123172</v>
      </c>
      <c r="BB35" s="69">
        <f t="shared" si="30"/>
        <v>8815.9536049461112</v>
      </c>
      <c r="BC35" s="60">
        <f t="shared" si="31"/>
        <v>88598.339170069288</v>
      </c>
      <c r="BD35" s="69">
        <f t="shared" si="69"/>
        <v>15956.477113024635</v>
      </c>
      <c r="BE35" s="69">
        <f t="shared" si="32"/>
        <v>3989.1192782561589</v>
      </c>
      <c r="BF35" s="79">
        <f t="shared" si="33"/>
        <v>108543.93556135008</v>
      </c>
      <c r="BG35" s="320"/>
      <c r="BH35" s="37" t="s">
        <v>29</v>
      </c>
      <c r="BI35" s="492">
        <f t="shared" si="76"/>
        <v>80580.209420774408</v>
      </c>
      <c r="BJ35" s="492">
        <f t="shared" si="35"/>
        <v>8904.1131409955724</v>
      </c>
      <c r="BK35" s="493">
        <f t="shared" si="36"/>
        <v>89484.322561769979</v>
      </c>
      <c r="BL35" s="492">
        <f t="shared" si="70"/>
        <v>16116.041884154882</v>
      </c>
      <c r="BM35" s="492">
        <f t="shared" si="37"/>
        <v>4029.0104710387204</v>
      </c>
      <c r="BN35" s="494">
        <f t="shared" si="38"/>
        <v>109629.37491696358</v>
      </c>
      <c r="BO35" s="490"/>
      <c r="BP35" s="465" t="s">
        <v>29</v>
      </c>
      <c r="BQ35" s="492">
        <v>84154</v>
      </c>
      <c r="BR35" s="492">
        <f t="shared" si="40"/>
        <v>9299.0169999999998</v>
      </c>
      <c r="BS35" s="493">
        <f t="shared" si="41"/>
        <v>93453.016999999993</v>
      </c>
      <c r="BT35" s="492">
        <f t="shared" si="71"/>
        <v>16830.8</v>
      </c>
      <c r="BU35" s="492">
        <f t="shared" si="42"/>
        <v>4207.7</v>
      </c>
      <c r="BV35" s="496">
        <f t="shared" si="43"/>
        <v>114491.51699999999</v>
      </c>
      <c r="BW35" s="490"/>
      <c r="BX35" s="465" t="s">
        <v>29</v>
      </c>
      <c r="BY35" s="492">
        <f t="shared" si="77"/>
        <v>84995.54</v>
      </c>
      <c r="BZ35" s="492">
        <f t="shared" si="45"/>
        <v>9392.007169999999</v>
      </c>
      <c r="CA35" s="493">
        <f t="shared" si="46"/>
        <v>94387.547169999991</v>
      </c>
      <c r="CB35" s="492">
        <f t="shared" si="72"/>
        <v>16999.108</v>
      </c>
      <c r="CC35" s="492">
        <f t="shared" si="47"/>
        <v>4249.777</v>
      </c>
      <c r="CD35" s="496">
        <f t="shared" si="48"/>
        <v>115636.43216999999</v>
      </c>
      <c r="CE35" s="320"/>
    </row>
    <row r="36" spans="1:83" ht="15" customHeight="1" x14ac:dyDescent="0.25">
      <c r="A36" s="34" t="s">
        <v>48</v>
      </c>
      <c r="C36" s="455" t="s">
        <v>49</v>
      </c>
      <c r="D36" s="463" t="s">
        <v>22</v>
      </c>
      <c r="E36" s="254">
        <v>72759.535000000003</v>
      </c>
      <c r="F36" s="251">
        <f t="shared" si="0"/>
        <v>7821.6500125000002</v>
      </c>
      <c r="G36" s="63">
        <f>E36+F36</f>
        <v>80581.185012500006</v>
      </c>
      <c r="H36" s="67">
        <f t="shared" si="75"/>
        <v>14551.907000000001</v>
      </c>
      <c r="I36" s="67">
        <f t="shared" si="2"/>
        <v>3637.9767500000003</v>
      </c>
      <c r="J36" s="65">
        <f t="shared" si="3"/>
        <v>98771.068762500014</v>
      </c>
      <c r="L36" s="35" t="s">
        <v>22</v>
      </c>
      <c r="M36" s="254">
        <f t="shared" si="4"/>
        <v>73487.130350000007</v>
      </c>
      <c r="N36" s="251">
        <f t="shared" si="5"/>
        <v>7973.3536429750011</v>
      </c>
      <c r="O36" s="63">
        <f>M36+N36</f>
        <v>81460.483992975001</v>
      </c>
      <c r="P36" s="67">
        <f t="shared" si="64"/>
        <v>14697.426070000001</v>
      </c>
      <c r="Q36" s="67">
        <f t="shared" si="7"/>
        <v>3674.3565175000003</v>
      </c>
      <c r="R36" s="65">
        <f t="shared" si="8"/>
        <v>99832.266580475</v>
      </c>
      <c r="S36" s="320"/>
      <c r="T36" s="35" t="s">
        <v>22</v>
      </c>
      <c r="U36" s="254">
        <f t="shared" si="9"/>
        <v>74222.001653500003</v>
      </c>
      <c r="V36" s="251">
        <f t="shared" si="10"/>
        <v>8053.0871794047507</v>
      </c>
      <c r="W36" s="63">
        <f>U36+V36</f>
        <v>82275.088832904759</v>
      </c>
      <c r="X36" s="67">
        <f t="shared" si="65"/>
        <v>14844.400330700002</v>
      </c>
      <c r="Y36" s="67">
        <f t="shared" si="12"/>
        <v>3711.1000826750005</v>
      </c>
      <c r="Z36" s="65">
        <f t="shared" si="13"/>
        <v>100830.58924627976</v>
      </c>
      <c r="AA36" s="320"/>
      <c r="AB36" s="35" t="s">
        <v>22</v>
      </c>
      <c r="AC36" s="22">
        <f t="shared" si="59"/>
        <v>74222.001653500003</v>
      </c>
      <c r="AD36" s="251">
        <f t="shared" si="15"/>
        <v>8053.0871794047507</v>
      </c>
      <c r="AE36" s="63">
        <f>AC36+AD36</f>
        <v>82275.088832904759</v>
      </c>
      <c r="AF36" s="67">
        <f t="shared" si="66"/>
        <v>14844.400330700002</v>
      </c>
      <c r="AG36" s="67">
        <f t="shared" si="17"/>
        <v>3711.1000826750005</v>
      </c>
      <c r="AH36" s="65">
        <f t="shared" si="18"/>
        <v>100830.58924627976</v>
      </c>
      <c r="AI36" s="320"/>
      <c r="AJ36" s="35" t="s">
        <v>22</v>
      </c>
      <c r="AK36" s="254">
        <f t="shared" si="19"/>
        <v>75520.886682436263</v>
      </c>
      <c r="AL36" s="67">
        <f t="shared" si="20"/>
        <v>8269.5370917267701</v>
      </c>
      <c r="AM36" s="63">
        <f>AK36+AL36</f>
        <v>83790.423774163035</v>
      </c>
      <c r="AN36" s="67">
        <f t="shared" si="67"/>
        <v>15104.177336487253</v>
      </c>
      <c r="AO36" s="67">
        <f t="shared" si="22"/>
        <v>3776.0443341218133</v>
      </c>
      <c r="AP36" s="65">
        <f t="shared" si="23"/>
        <v>102670.6454447721</v>
      </c>
      <c r="AQ36" s="320"/>
      <c r="AR36" s="35" t="s">
        <v>22</v>
      </c>
      <c r="AS36" s="254">
        <f t="shared" si="60"/>
        <v>75520.886682436263</v>
      </c>
      <c r="AT36" s="67">
        <f t="shared" si="25"/>
        <v>8345.0579784092079</v>
      </c>
      <c r="AU36" s="63">
        <f>AS36+AT36</f>
        <v>83865.944660845475</v>
      </c>
      <c r="AV36" s="67">
        <f t="shared" si="68"/>
        <v>15104.177336487253</v>
      </c>
      <c r="AW36" s="67">
        <f t="shared" si="27"/>
        <v>3776.0443341218133</v>
      </c>
      <c r="AX36" s="65">
        <f t="shared" si="28"/>
        <v>102746.16633145454</v>
      </c>
      <c r="AY36" s="320"/>
      <c r="AZ36" s="35" t="s">
        <v>22</v>
      </c>
      <c r="BA36" s="254">
        <f t="shared" si="29"/>
        <v>77031.304416084997</v>
      </c>
      <c r="BB36" s="67">
        <f t="shared" si="30"/>
        <v>8511.9591379773919</v>
      </c>
      <c r="BC36" s="63">
        <f>BA36+BB36</f>
        <v>85543.263554062389</v>
      </c>
      <c r="BD36" s="67">
        <f t="shared" si="69"/>
        <v>15406.260883217001</v>
      </c>
      <c r="BE36" s="67">
        <f t="shared" si="32"/>
        <v>3851.5652208042502</v>
      </c>
      <c r="BF36" s="65">
        <f t="shared" si="33"/>
        <v>104801.08965808363</v>
      </c>
      <c r="BG36" s="320"/>
      <c r="BH36" s="35" t="s">
        <v>22</v>
      </c>
      <c r="BI36" s="487">
        <f>BA36*1.01</f>
        <v>77801.617460245849</v>
      </c>
      <c r="BJ36" s="487">
        <f t="shared" si="35"/>
        <v>8597.0787293571666</v>
      </c>
      <c r="BK36" s="495">
        <f>BI36+BJ36</f>
        <v>86398.696189603012</v>
      </c>
      <c r="BL36" s="487">
        <f t="shared" si="70"/>
        <v>15560.32349204917</v>
      </c>
      <c r="BM36" s="487">
        <f t="shared" si="37"/>
        <v>3890.0808730122926</v>
      </c>
      <c r="BN36" s="489">
        <f t="shared" si="38"/>
        <v>105849.10055466447</v>
      </c>
      <c r="BO36" s="490"/>
      <c r="BP36" s="463" t="s">
        <v>22</v>
      </c>
      <c r="BQ36" s="491">
        <v>81967</v>
      </c>
      <c r="BR36" s="487">
        <f t="shared" si="40"/>
        <v>9057.3534999999993</v>
      </c>
      <c r="BS36" s="495">
        <f>BQ36+BR36</f>
        <v>91024.353499999997</v>
      </c>
      <c r="BT36" s="487">
        <f t="shared" si="71"/>
        <v>16393.400000000001</v>
      </c>
      <c r="BU36" s="487">
        <f t="shared" si="42"/>
        <v>4098.3500000000004</v>
      </c>
      <c r="BV36" s="489">
        <f t="shared" si="43"/>
        <v>111516.1035</v>
      </c>
      <c r="BW36" s="490"/>
      <c r="BX36" s="463" t="s">
        <v>22</v>
      </c>
      <c r="BY36" s="487">
        <f>BQ36*1.01</f>
        <v>82786.67</v>
      </c>
      <c r="BZ36" s="487">
        <f t="shared" si="45"/>
        <v>9147.9270350000006</v>
      </c>
      <c r="CA36" s="495">
        <f>BY36+BZ36</f>
        <v>91934.597034999999</v>
      </c>
      <c r="CB36" s="487">
        <f t="shared" si="72"/>
        <v>16557.333999999999</v>
      </c>
      <c r="CC36" s="487">
        <f t="shared" si="47"/>
        <v>4139.3334999999997</v>
      </c>
      <c r="CD36" s="489">
        <f t="shared" si="48"/>
        <v>112631.26453499999</v>
      </c>
      <c r="CE36" s="320"/>
    </row>
    <row r="37" spans="1:83" ht="23.25" customHeight="1" x14ac:dyDescent="0.25">
      <c r="A37" s="32" t="s">
        <v>50</v>
      </c>
      <c r="C37" s="458"/>
      <c r="D37" s="456" t="s">
        <v>24</v>
      </c>
      <c r="E37" s="255">
        <v>76313.05</v>
      </c>
      <c r="F37" s="252">
        <f t="shared" si="0"/>
        <v>8203.6528749999998</v>
      </c>
      <c r="G37" s="55">
        <f t="shared" si="1"/>
        <v>84516.702875000003</v>
      </c>
      <c r="H37" s="68">
        <f t="shared" si="75"/>
        <v>15262.61</v>
      </c>
      <c r="I37" s="68">
        <f t="shared" si="2"/>
        <v>3815.6525000000001</v>
      </c>
      <c r="J37" s="65">
        <f t="shared" si="3"/>
        <v>103594.965375</v>
      </c>
      <c r="L37" s="30" t="s">
        <v>24</v>
      </c>
      <c r="M37" s="255">
        <f t="shared" si="4"/>
        <v>77076.180500000002</v>
      </c>
      <c r="N37" s="252">
        <f t="shared" si="5"/>
        <v>8362.7655842500008</v>
      </c>
      <c r="O37" s="55">
        <f t="shared" ref="O37:O63" si="78">M37+N37</f>
        <v>85438.946084249998</v>
      </c>
      <c r="P37" s="68">
        <f t="shared" si="64"/>
        <v>15415.236100000002</v>
      </c>
      <c r="Q37" s="68">
        <f t="shared" si="7"/>
        <v>3853.8090250000005</v>
      </c>
      <c r="R37" s="65">
        <f t="shared" si="8"/>
        <v>104707.99120925</v>
      </c>
      <c r="S37" s="320"/>
      <c r="T37" s="30" t="s">
        <v>24</v>
      </c>
      <c r="U37" s="255">
        <f t="shared" si="9"/>
        <v>77846.942305000004</v>
      </c>
      <c r="V37" s="252">
        <f t="shared" si="10"/>
        <v>8446.3932400925005</v>
      </c>
      <c r="W37" s="55">
        <f t="shared" ref="W37:W63" si="79">U37+V37</f>
        <v>86293.335545092501</v>
      </c>
      <c r="X37" s="68">
        <f t="shared" si="65"/>
        <v>15569.388461000002</v>
      </c>
      <c r="Y37" s="68">
        <f t="shared" si="12"/>
        <v>3892.3471152500006</v>
      </c>
      <c r="Z37" s="65">
        <f t="shared" si="13"/>
        <v>105755.07112134249</v>
      </c>
      <c r="AA37" s="320"/>
      <c r="AB37" s="30" t="s">
        <v>24</v>
      </c>
      <c r="AC37" s="22">
        <f t="shared" si="59"/>
        <v>77846.942305000004</v>
      </c>
      <c r="AD37" s="252">
        <f t="shared" si="15"/>
        <v>8446.3932400925005</v>
      </c>
      <c r="AE37" s="55">
        <f t="shared" ref="AE37:AE63" si="80">AC37+AD37</f>
        <v>86293.335545092501</v>
      </c>
      <c r="AF37" s="68">
        <f t="shared" si="66"/>
        <v>15569.388461000002</v>
      </c>
      <c r="AG37" s="68">
        <f t="shared" si="17"/>
        <v>3892.3471152500006</v>
      </c>
      <c r="AH37" s="65">
        <f t="shared" si="18"/>
        <v>105755.07112134249</v>
      </c>
      <c r="AI37" s="320"/>
      <c r="AJ37" s="30" t="s">
        <v>24</v>
      </c>
      <c r="AK37" s="255">
        <f t="shared" si="19"/>
        <v>79209.263795337509</v>
      </c>
      <c r="AL37" s="68">
        <f t="shared" si="20"/>
        <v>8673.4143855894581</v>
      </c>
      <c r="AM37" s="55">
        <f t="shared" ref="AM37:AM63" si="81">AK37+AL37</f>
        <v>87882.678180926974</v>
      </c>
      <c r="AN37" s="68">
        <f t="shared" si="67"/>
        <v>15841.852759067502</v>
      </c>
      <c r="AO37" s="68">
        <f t="shared" si="22"/>
        <v>3960.4631897668755</v>
      </c>
      <c r="AP37" s="65">
        <f t="shared" si="23"/>
        <v>107684.99412976135</v>
      </c>
      <c r="AQ37" s="320"/>
      <c r="AR37" s="30" t="s">
        <v>24</v>
      </c>
      <c r="AS37" s="255">
        <f t="shared" si="60"/>
        <v>79209.263795337509</v>
      </c>
      <c r="AT37" s="68">
        <f t="shared" si="25"/>
        <v>8752.6236493847955</v>
      </c>
      <c r="AU37" s="55">
        <f t="shared" ref="AU37:AU63" si="82">AS37+AT37</f>
        <v>87961.887444722306</v>
      </c>
      <c r="AV37" s="68">
        <f t="shared" si="68"/>
        <v>15841.852759067502</v>
      </c>
      <c r="AW37" s="68">
        <f t="shared" si="27"/>
        <v>3960.4631897668755</v>
      </c>
      <c r="AX37" s="65">
        <f t="shared" si="28"/>
        <v>107764.20339355669</v>
      </c>
      <c r="AY37" s="320"/>
      <c r="AZ37" s="30" t="s">
        <v>24</v>
      </c>
      <c r="BA37" s="255">
        <f t="shared" si="29"/>
        <v>80793.449071244264</v>
      </c>
      <c r="BB37" s="68">
        <f t="shared" si="30"/>
        <v>8927.6761223724916</v>
      </c>
      <c r="BC37" s="55">
        <f t="shared" ref="BC37:BC63" si="83">BA37+BB37</f>
        <v>89721.125193616754</v>
      </c>
      <c r="BD37" s="68">
        <f t="shared" si="69"/>
        <v>16158.689814248854</v>
      </c>
      <c r="BE37" s="68">
        <f t="shared" si="32"/>
        <v>4039.6724535622134</v>
      </c>
      <c r="BF37" s="65">
        <f t="shared" si="33"/>
        <v>109919.48746142782</v>
      </c>
      <c r="BG37" s="320"/>
      <c r="BH37" s="30" t="s">
        <v>24</v>
      </c>
      <c r="BI37" s="491">
        <f t="shared" ref="BI37:BI40" si="84">BA37*1.01</f>
        <v>81601.383561956711</v>
      </c>
      <c r="BJ37" s="491">
        <f t="shared" si="35"/>
        <v>9016.9528835962174</v>
      </c>
      <c r="BK37" s="488">
        <f t="shared" ref="BK37:BK63" si="85">BI37+BJ37</f>
        <v>90618.336445552923</v>
      </c>
      <c r="BL37" s="491">
        <f t="shared" si="70"/>
        <v>16320.276712391344</v>
      </c>
      <c r="BM37" s="491">
        <f t="shared" si="37"/>
        <v>4080.0691780978359</v>
      </c>
      <c r="BN37" s="489">
        <f t="shared" si="38"/>
        <v>111018.6823360421</v>
      </c>
      <c r="BO37" s="490"/>
      <c r="BP37" s="456" t="s">
        <v>24</v>
      </c>
      <c r="BQ37" s="491">
        <v>86109</v>
      </c>
      <c r="BR37" s="491">
        <f t="shared" si="40"/>
        <v>9515.0445</v>
      </c>
      <c r="BS37" s="488">
        <f t="shared" ref="BS37:BS63" si="86">BQ37+BR37</f>
        <v>95624.044500000004</v>
      </c>
      <c r="BT37" s="491">
        <f t="shared" si="71"/>
        <v>17221.8</v>
      </c>
      <c r="BU37" s="491">
        <f t="shared" si="42"/>
        <v>4305.45</v>
      </c>
      <c r="BV37" s="489">
        <f t="shared" si="43"/>
        <v>117151.2945</v>
      </c>
      <c r="BW37" s="490"/>
      <c r="BX37" s="456" t="s">
        <v>24</v>
      </c>
      <c r="BY37" s="491">
        <f t="shared" ref="BY37:BY40" si="87">BQ37*1.01</f>
        <v>86970.09</v>
      </c>
      <c r="BZ37" s="491">
        <f t="shared" si="45"/>
        <v>9610.1949449999993</v>
      </c>
      <c r="CA37" s="488">
        <f t="shared" ref="CA37:CA63" si="88">BY37+BZ37</f>
        <v>96580.284944999992</v>
      </c>
      <c r="CB37" s="491">
        <f t="shared" si="72"/>
        <v>17394.018</v>
      </c>
      <c r="CC37" s="491">
        <f t="shared" si="47"/>
        <v>4348.5045</v>
      </c>
      <c r="CD37" s="489">
        <f t="shared" si="48"/>
        <v>118322.80744499998</v>
      </c>
      <c r="CE37" s="320"/>
    </row>
    <row r="38" spans="1:83" ht="16.5" customHeight="1" x14ac:dyDescent="0.25">
      <c r="A38" s="32" t="s">
        <v>51</v>
      </c>
      <c r="C38" s="458"/>
      <c r="D38" s="456" t="s">
        <v>26</v>
      </c>
      <c r="E38" s="255">
        <v>79863</v>
      </c>
      <c r="F38" s="252">
        <f t="shared" si="0"/>
        <v>8585.2724999999991</v>
      </c>
      <c r="G38" s="55">
        <f t="shared" si="1"/>
        <v>88448.272499999992</v>
      </c>
      <c r="H38" s="68">
        <f t="shared" si="75"/>
        <v>15972.6</v>
      </c>
      <c r="I38" s="68">
        <f t="shared" si="2"/>
        <v>3993.15</v>
      </c>
      <c r="J38" s="65">
        <f t="shared" si="3"/>
        <v>108414.02249999999</v>
      </c>
      <c r="L38" s="30" t="s">
        <v>26</v>
      </c>
      <c r="M38" s="255">
        <f t="shared" si="4"/>
        <v>80661.63</v>
      </c>
      <c r="N38" s="252">
        <f t="shared" si="5"/>
        <v>8751.7868550000003</v>
      </c>
      <c r="O38" s="55">
        <f t="shared" si="78"/>
        <v>89413.416855000003</v>
      </c>
      <c r="P38" s="68">
        <f t="shared" si="64"/>
        <v>16132.326000000001</v>
      </c>
      <c r="Q38" s="68">
        <f t="shared" si="7"/>
        <v>4033.0815000000002</v>
      </c>
      <c r="R38" s="65">
        <f t="shared" si="8"/>
        <v>109578.824355</v>
      </c>
      <c r="S38" s="320"/>
      <c r="T38" s="30" t="s">
        <v>26</v>
      </c>
      <c r="U38" s="255">
        <f t="shared" si="9"/>
        <v>81468.246299999999</v>
      </c>
      <c r="V38" s="252">
        <f t="shared" si="10"/>
        <v>8839.3047235499998</v>
      </c>
      <c r="W38" s="55">
        <f t="shared" si="79"/>
        <v>90307.551023549997</v>
      </c>
      <c r="X38" s="68">
        <f t="shared" si="65"/>
        <v>16293.64926</v>
      </c>
      <c r="Y38" s="68">
        <f t="shared" si="12"/>
        <v>4073.412315</v>
      </c>
      <c r="Z38" s="65">
        <f t="shared" si="13"/>
        <v>110674.61259855</v>
      </c>
      <c r="AA38" s="320"/>
      <c r="AB38" s="30" t="s">
        <v>26</v>
      </c>
      <c r="AC38" s="22">
        <f t="shared" si="59"/>
        <v>81468.246299999999</v>
      </c>
      <c r="AD38" s="252">
        <f t="shared" si="15"/>
        <v>8839.3047235499998</v>
      </c>
      <c r="AE38" s="55">
        <f t="shared" si="80"/>
        <v>90307.551023549997</v>
      </c>
      <c r="AF38" s="68">
        <f t="shared" si="66"/>
        <v>16293.64926</v>
      </c>
      <c r="AG38" s="68">
        <f t="shared" si="17"/>
        <v>4073.412315</v>
      </c>
      <c r="AH38" s="65">
        <f t="shared" si="18"/>
        <v>110674.61259855</v>
      </c>
      <c r="AI38" s="320"/>
      <c r="AJ38" s="30" t="s">
        <v>26</v>
      </c>
      <c r="AK38" s="255">
        <f t="shared" si="19"/>
        <v>82893.940610250007</v>
      </c>
      <c r="AL38" s="68">
        <f t="shared" si="20"/>
        <v>9076.8864968223752</v>
      </c>
      <c r="AM38" s="55">
        <f t="shared" si="81"/>
        <v>91970.827107072386</v>
      </c>
      <c r="AN38" s="68">
        <f t="shared" si="67"/>
        <v>16578.788122050002</v>
      </c>
      <c r="AO38" s="68">
        <f t="shared" si="22"/>
        <v>4144.6970305125005</v>
      </c>
      <c r="AP38" s="65">
        <f t="shared" si="23"/>
        <v>112694.31225963488</v>
      </c>
      <c r="AQ38" s="320"/>
      <c r="AR38" s="30" t="s">
        <v>26</v>
      </c>
      <c r="AS38" s="255">
        <f t="shared" si="60"/>
        <v>82893.940610250007</v>
      </c>
      <c r="AT38" s="68">
        <f t="shared" si="25"/>
        <v>9159.7804374326261</v>
      </c>
      <c r="AU38" s="55">
        <f t="shared" si="82"/>
        <v>92053.721047682629</v>
      </c>
      <c r="AV38" s="68">
        <f t="shared" si="68"/>
        <v>16578.788122050002</v>
      </c>
      <c r="AW38" s="68">
        <f t="shared" si="27"/>
        <v>4144.6970305125005</v>
      </c>
      <c r="AX38" s="65">
        <f t="shared" si="28"/>
        <v>112777.20620024513</v>
      </c>
      <c r="AY38" s="320"/>
      <c r="AZ38" s="30" t="s">
        <v>26</v>
      </c>
      <c r="BA38" s="255">
        <f t="shared" si="29"/>
        <v>84551.81942245501</v>
      </c>
      <c r="BB38" s="68">
        <f t="shared" si="30"/>
        <v>9342.9760461812784</v>
      </c>
      <c r="BC38" s="55">
        <f t="shared" si="83"/>
        <v>93894.795468636294</v>
      </c>
      <c r="BD38" s="68">
        <f t="shared" si="69"/>
        <v>16910.363884491002</v>
      </c>
      <c r="BE38" s="68">
        <f t="shared" si="32"/>
        <v>4227.5909711227505</v>
      </c>
      <c r="BF38" s="65">
        <f t="shared" si="33"/>
        <v>115032.75032425005</v>
      </c>
      <c r="BG38" s="320"/>
      <c r="BH38" s="30" t="s">
        <v>26</v>
      </c>
      <c r="BI38" s="491">
        <f t="shared" si="84"/>
        <v>85397.337616679564</v>
      </c>
      <c r="BJ38" s="491">
        <f t="shared" si="35"/>
        <v>9436.4058066430916</v>
      </c>
      <c r="BK38" s="488">
        <f t="shared" si="85"/>
        <v>94833.743423322652</v>
      </c>
      <c r="BL38" s="491">
        <f t="shared" si="70"/>
        <v>17079.467523335912</v>
      </c>
      <c r="BM38" s="491">
        <f t="shared" si="37"/>
        <v>4269.866880833978</v>
      </c>
      <c r="BN38" s="489">
        <f t="shared" si="38"/>
        <v>116183.07782749254</v>
      </c>
      <c r="BO38" s="490"/>
      <c r="BP38" s="456" t="s">
        <v>26</v>
      </c>
      <c r="BQ38" s="491">
        <v>90278</v>
      </c>
      <c r="BR38" s="491">
        <f t="shared" si="40"/>
        <v>9975.719000000001</v>
      </c>
      <c r="BS38" s="488">
        <f t="shared" si="86"/>
        <v>100253.719</v>
      </c>
      <c r="BT38" s="491">
        <f t="shared" si="71"/>
        <v>18055.600000000002</v>
      </c>
      <c r="BU38" s="491">
        <f t="shared" si="42"/>
        <v>4513.9000000000005</v>
      </c>
      <c r="BV38" s="489">
        <f t="shared" si="43"/>
        <v>122823.219</v>
      </c>
      <c r="BW38" s="490"/>
      <c r="BX38" s="456" t="s">
        <v>26</v>
      </c>
      <c r="BY38" s="491">
        <f t="shared" si="87"/>
        <v>91180.78</v>
      </c>
      <c r="BZ38" s="491">
        <f t="shared" si="45"/>
        <v>10075.476189999999</v>
      </c>
      <c r="CA38" s="488">
        <f t="shared" si="88"/>
        <v>101256.25619</v>
      </c>
      <c r="CB38" s="491">
        <f t="shared" si="72"/>
        <v>18236.155999999999</v>
      </c>
      <c r="CC38" s="491">
        <f t="shared" si="47"/>
        <v>4559.0389999999998</v>
      </c>
      <c r="CD38" s="489">
        <f t="shared" si="48"/>
        <v>124051.45119000001</v>
      </c>
      <c r="CE38" s="320"/>
    </row>
    <row r="39" spans="1:83" ht="15" customHeight="1" x14ac:dyDescent="0.25">
      <c r="A39" s="596" t="s">
        <v>30</v>
      </c>
      <c r="C39" s="461"/>
      <c r="D39" s="456" t="s">
        <v>28</v>
      </c>
      <c r="E39" s="255">
        <v>83368</v>
      </c>
      <c r="F39" s="252">
        <f t="shared" si="0"/>
        <v>8962.06</v>
      </c>
      <c r="G39" s="55">
        <f t="shared" si="1"/>
        <v>92330.06</v>
      </c>
      <c r="H39" s="68">
        <f t="shared" si="75"/>
        <v>16673.600000000002</v>
      </c>
      <c r="I39" s="68">
        <f t="shared" si="2"/>
        <v>4168.4000000000005</v>
      </c>
      <c r="J39" s="65">
        <f t="shared" si="3"/>
        <v>113172.06</v>
      </c>
      <c r="L39" s="30" t="s">
        <v>28</v>
      </c>
      <c r="M39" s="255">
        <f t="shared" si="4"/>
        <v>84201.680000000008</v>
      </c>
      <c r="N39" s="252">
        <f t="shared" si="5"/>
        <v>9135.8822800000016</v>
      </c>
      <c r="O39" s="55">
        <f t="shared" si="78"/>
        <v>93337.562280000013</v>
      </c>
      <c r="P39" s="68">
        <f t="shared" si="64"/>
        <v>16840.336000000003</v>
      </c>
      <c r="Q39" s="68">
        <f t="shared" si="7"/>
        <v>4210.0840000000007</v>
      </c>
      <c r="R39" s="65">
        <f t="shared" si="8"/>
        <v>114387.98228000003</v>
      </c>
      <c r="S39" s="320"/>
      <c r="T39" s="30" t="s">
        <v>28</v>
      </c>
      <c r="U39" s="255">
        <f t="shared" si="9"/>
        <v>85043.696800000005</v>
      </c>
      <c r="V39" s="252">
        <f t="shared" si="10"/>
        <v>9227.2411028000006</v>
      </c>
      <c r="W39" s="55">
        <f t="shared" si="79"/>
        <v>94270.937902800011</v>
      </c>
      <c r="X39" s="68">
        <f t="shared" si="65"/>
        <v>17008.739360000003</v>
      </c>
      <c r="Y39" s="68">
        <f t="shared" si="12"/>
        <v>4252.1848400000008</v>
      </c>
      <c r="Z39" s="65">
        <f t="shared" si="13"/>
        <v>115531.86210280002</v>
      </c>
      <c r="AA39" s="320"/>
      <c r="AB39" s="30" t="s">
        <v>28</v>
      </c>
      <c r="AC39" s="22">
        <f t="shared" si="59"/>
        <v>85043.696800000005</v>
      </c>
      <c r="AD39" s="252">
        <f t="shared" si="15"/>
        <v>9227.2411028000006</v>
      </c>
      <c r="AE39" s="55">
        <f t="shared" si="80"/>
        <v>94270.937902800011</v>
      </c>
      <c r="AF39" s="68">
        <f t="shared" si="66"/>
        <v>17008.739360000003</v>
      </c>
      <c r="AG39" s="68">
        <f t="shared" si="17"/>
        <v>4252.1848400000008</v>
      </c>
      <c r="AH39" s="65">
        <f t="shared" si="18"/>
        <v>115531.86210280002</v>
      </c>
      <c r="AI39" s="320"/>
      <c r="AJ39" s="30" t="s">
        <v>28</v>
      </c>
      <c r="AK39" s="255">
        <f t="shared" si="19"/>
        <v>86531.961494000017</v>
      </c>
      <c r="AL39" s="68">
        <f t="shared" si="20"/>
        <v>9475.2497835930026</v>
      </c>
      <c r="AM39" s="55">
        <f t="shared" si="81"/>
        <v>96007.211277593015</v>
      </c>
      <c r="AN39" s="68">
        <f t="shared" si="67"/>
        <v>17306.392298800005</v>
      </c>
      <c r="AO39" s="68">
        <f t="shared" si="22"/>
        <v>4326.5980747000012</v>
      </c>
      <c r="AP39" s="65">
        <f t="shared" si="23"/>
        <v>117640.20165109301</v>
      </c>
      <c r="AQ39" s="320"/>
      <c r="AR39" s="30" t="s">
        <v>28</v>
      </c>
      <c r="AS39" s="255">
        <f t="shared" si="60"/>
        <v>86531.961494000017</v>
      </c>
      <c r="AT39" s="68">
        <f t="shared" si="25"/>
        <v>9561.7817450870025</v>
      </c>
      <c r="AU39" s="55">
        <f t="shared" si="82"/>
        <v>96093.743239087024</v>
      </c>
      <c r="AV39" s="68">
        <f t="shared" si="68"/>
        <v>17306.392298800005</v>
      </c>
      <c r="AW39" s="68">
        <f t="shared" si="27"/>
        <v>4326.5980747000012</v>
      </c>
      <c r="AX39" s="65">
        <f t="shared" si="28"/>
        <v>117726.73361258702</v>
      </c>
      <c r="AY39" s="320"/>
      <c r="AZ39" s="30" t="s">
        <v>28</v>
      </c>
      <c r="BA39" s="255">
        <f t="shared" si="29"/>
        <v>88262.600723880023</v>
      </c>
      <c r="BB39" s="68">
        <f t="shared" si="30"/>
        <v>9753.0173799887434</v>
      </c>
      <c r="BC39" s="55">
        <f t="shared" si="83"/>
        <v>98015.618103868765</v>
      </c>
      <c r="BD39" s="68">
        <f t="shared" si="69"/>
        <v>17652.520144776005</v>
      </c>
      <c r="BE39" s="68">
        <f t="shared" si="32"/>
        <v>4413.1300361940011</v>
      </c>
      <c r="BF39" s="65">
        <f t="shared" si="33"/>
        <v>120081.26828483876</v>
      </c>
      <c r="BG39" s="320"/>
      <c r="BH39" s="30" t="s">
        <v>28</v>
      </c>
      <c r="BI39" s="491">
        <f t="shared" si="84"/>
        <v>89145.226731118819</v>
      </c>
      <c r="BJ39" s="491">
        <f t="shared" si="35"/>
        <v>9850.5475537886305</v>
      </c>
      <c r="BK39" s="488">
        <f t="shared" si="85"/>
        <v>98995.774284907442</v>
      </c>
      <c r="BL39" s="491">
        <f t="shared" si="70"/>
        <v>17829.045346223764</v>
      </c>
      <c r="BM39" s="491">
        <f t="shared" si="37"/>
        <v>4457.2613365559409</v>
      </c>
      <c r="BN39" s="489">
        <f t="shared" si="38"/>
        <v>121282.08096768714</v>
      </c>
      <c r="BO39" s="490"/>
      <c r="BP39" s="456" t="s">
        <v>28</v>
      </c>
      <c r="BQ39" s="491">
        <v>94416</v>
      </c>
      <c r="BR39" s="491">
        <f t="shared" si="40"/>
        <v>10432.968000000001</v>
      </c>
      <c r="BS39" s="488">
        <f t="shared" si="86"/>
        <v>104848.96799999999</v>
      </c>
      <c r="BT39" s="491">
        <f t="shared" si="71"/>
        <v>18883.2</v>
      </c>
      <c r="BU39" s="491">
        <f t="shared" si="42"/>
        <v>4720.8</v>
      </c>
      <c r="BV39" s="489">
        <f t="shared" si="43"/>
        <v>128452.96799999999</v>
      </c>
      <c r="BW39" s="490"/>
      <c r="BX39" s="456" t="s">
        <v>28</v>
      </c>
      <c r="BY39" s="491">
        <f t="shared" si="87"/>
        <v>95360.16</v>
      </c>
      <c r="BZ39" s="491">
        <f t="shared" si="45"/>
        <v>10537.29768</v>
      </c>
      <c r="CA39" s="488">
        <f t="shared" si="88"/>
        <v>105897.45768000001</v>
      </c>
      <c r="CB39" s="491">
        <f t="shared" si="72"/>
        <v>19072.032000000003</v>
      </c>
      <c r="CC39" s="491">
        <f t="shared" si="47"/>
        <v>4768.0080000000007</v>
      </c>
      <c r="CD39" s="489">
        <f t="shared" si="48"/>
        <v>129737.49768000001</v>
      </c>
      <c r="CE39" s="320"/>
    </row>
    <row r="40" spans="1:83" ht="15.75" thickBot="1" x14ac:dyDescent="0.3">
      <c r="A40" s="597"/>
      <c r="C40" s="466"/>
      <c r="D40" s="465" t="s">
        <v>29</v>
      </c>
      <c r="E40" s="256">
        <v>86852.800000000003</v>
      </c>
      <c r="F40" s="253">
        <f t="shared" si="0"/>
        <v>9336.6759999999995</v>
      </c>
      <c r="G40" s="60">
        <f t="shared" si="1"/>
        <v>96189.475999999995</v>
      </c>
      <c r="H40" s="69">
        <f t="shared" si="75"/>
        <v>17370.560000000001</v>
      </c>
      <c r="I40" s="69">
        <f t="shared" si="2"/>
        <v>4342.6400000000003</v>
      </c>
      <c r="J40" s="79">
        <f t="shared" si="3"/>
        <v>117902.67599999999</v>
      </c>
      <c r="L40" s="37" t="s">
        <v>29</v>
      </c>
      <c r="M40" s="256">
        <f t="shared" si="4"/>
        <v>87721.328000000009</v>
      </c>
      <c r="N40" s="253">
        <f t="shared" si="5"/>
        <v>9517.7640880000017</v>
      </c>
      <c r="O40" s="60">
        <f t="shared" si="78"/>
        <v>97239.092088000005</v>
      </c>
      <c r="P40" s="69">
        <f t="shared" si="64"/>
        <v>17544.265600000002</v>
      </c>
      <c r="Q40" s="69">
        <f t="shared" si="7"/>
        <v>4386.0664000000006</v>
      </c>
      <c r="R40" s="79">
        <f t="shared" si="8"/>
        <v>119169.424088</v>
      </c>
      <c r="S40" s="320"/>
      <c r="T40" s="37" t="s">
        <v>29</v>
      </c>
      <c r="U40" s="256">
        <f t="shared" si="9"/>
        <v>88598.541280000005</v>
      </c>
      <c r="V40" s="253">
        <f t="shared" si="10"/>
        <v>9612.9417288799996</v>
      </c>
      <c r="W40" s="60">
        <f t="shared" si="79"/>
        <v>98211.483008880008</v>
      </c>
      <c r="X40" s="69">
        <f t="shared" si="65"/>
        <v>17719.708256000002</v>
      </c>
      <c r="Y40" s="69">
        <f t="shared" si="12"/>
        <v>4429.9270640000004</v>
      </c>
      <c r="Z40" s="79">
        <f t="shared" si="13"/>
        <v>120361.11832888001</v>
      </c>
      <c r="AA40" s="320"/>
      <c r="AB40" s="37" t="s">
        <v>29</v>
      </c>
      <c r="AC40" s="22">
        <f t="shared" si="59"/>
        <v>88598.541280000005</v>
      </c>
      <c r="AD40" s="253">
        <f t="shared" si="15"/>
        <v>9612.9417288799996</v>
      </c>
      <c r="AE40" s="60">
        <f t="shared" si="80"/>
        <v>98211.483008880008</v>
      </c>
      <c r="AF40" s="69">
        <f t="shared" si="66"/>
        <v>17719.708256000002</v>
      </c>
      <c r="AG40" s="69">
        <f t="shared" si="17"/>
        <v>4429.9270640000004</v>
      </c>
      <c r="AH40" s="79">
        <f t="shared" si="18"/>
        <v>120361.11832888001</v>
      </c>
      <c r="AI40" s="320"/>
      <c r="AJ40" s="37" t="s">
        <v>29</v>
      </c>
      <c r="AK40" s="256">
        <f t="shared" si="19"/>
        <v>90149.01575240001</v>
      </c>
      <c r="AL40" s="69">
        <f t="shared" si="20"/>
        <v>9871.3172248878018</v>
      </c>
      <c r="AM40" s="60">
        <f t="shared" si="81"/>
        <v>100020.33297728781</v>
      </c>
      <c r="AN40" s="69">
        <f t="shared" si="67"/>
        <v>18029.803150480002</v>
      </c>
      <c r="AO40" s="69">
        <f t="shared" si="22"/>
        <v>4507.4507876200005</v>
      </c>
      <c r="AP40" s="79">
        <f t="shared" si="23"/>
        <v>122557.5869153878</v>
      </c>
      <c r="AQ40" s="320"/>
      <c r="AR40" s="37" t="s">
        <v>29</v>
      </c>
      <c r="AS40" s="256">
        <f t="shared" si="60"/>
        <v>90149.01575240001</v>
      </c>
      <c r="AT40" s="69">
        <f t="shared" si="25"/>
        <v>9961.4662406402003</v>
      </c>
      <c r="AU40" s="60">
        <f t="shared" si="82"/>
        <v>100110.48199304022</v>
      </c>
      <c r="AV40" s="69">
        <f t="shared" si="68"/>
        <v>18029.803150480002</v>
      </c>
      <c r="AW40" s="69">
        <f t="shared" si="27"/>
        <v>4507.4507876200005</v>
      </c>
      <c r="AX40" s="79">
        <f t="shared" si="28"/>
        <v>122647.73593114023</v>
      </c>
      <c r="AY40" s="320"/>
      <c r="AZ40" s="37" t="s">
        <v>29</v>
      </c>
      <c r="BA40" s="256">
        <f t="shared" si="29"/>
        <v>91951.99606744801</v>
      </c>
      <c r="BB40" s="69">
        <f t="shared" si="30"/>
        <v>10160.695565453005</v>
      </c>
      <c r="BC40" s="60">
        <f t="shared" si="83"/>
        <v>102112.69163290101</v>
      </c>
      <c r="BD40" s="69">
        <f t="shared" si="69"/>
        <v>18390.399213489603</v>
      </c>
      <c r="BE40" s="69">
        <f t="shared" si="32"/>
        <v>4597.5998033724009</v>
      </c>
      <c r="BF40" s="79">
        <f t="shared" si="33"/>
        <v>125100.69064976301</v>
      </c>
      <c r="BG40" s="320"/>
      <c r="BH40" s="37" t="s">
        <v>29</v>
      </c>
      <c r="BI40" s="492">
        <f t="shared" si="84"/>
        <v>92871.516028122496</v>
      </c>
      <c r="BJ40" s="492">
        <f t="shared" si="35"/>
        <v>10262.302521107536</v>
      </c>
      <c r="BK40" s="493">
        <f t="shared" si="85"/>
        <v>103133.81854923003</v>
      </c>
      <c r="BL40" s="492">
        <f t="shared" si="70"/>
        <v>18574.303205624499</v>
      </c>
      <c r="BM40" s="492">
        <f t="shared" si="37"/>
        <v>4643.5758014061248</v>
      </c>
      <c r="BN40" s="494">
        <f t="shared" si="38"/>
        <v>126351.69755626065</v>
      </c>
      <c r="BO40" s="490"/>
      <c r="BP40" s="465" t="s">
        <v>29</v>
      </c>
      <c r="BQ40" s="492">
        <v>98530</v>
      </c>
      <c r="BR40" s="492">
        <f t="shared" si="40"/>
        <v>10887.565000000001</v>
      </c>
      <c r="BS40" s="493">
        <f t="shared" si="86"/>
        <v>109417.565</v>
      </c>
      <c r="BT40" s="492">
        <f t="shared" si="71"/>
        <v>19706</v>
      </c>
      <c r="BU40" s="492">
        <f t="shared" si="42"/>
        <v>4926.5</v>
      </c>
      <c r="BV40" s="496">
        <f t="shared" si="43"/>
        <v>134050.065</v>
      </c>
      <c r="BW40" s="490"/>
      <c r="BX40" s="465" t="s">
        <v>29</v>
      </c>
      <c r="BY40" s="492">
        <f t="shared" si="87"/>
        <v>99515.3</v>
      </c>
      <c r="BZ40" s="492">
        <f t="shared" si="45"/>
        <v>10996.44065</v>
      </c>
      <c r="CA40" s="493">
        <f t="shared" si="88"/>
        <v>110511.74065000001</v>
      </c>
      <c r="CB40" s="492">
        <f t="shared" si="72"/>
        <v>19903.060000000001</v>
      </c>
      <c r="CC40" s="492">
        <f t="shared" si="47"/>
        <v>4975.7650000000003</v>
      </c>
      <c r="CD40" s="496">
        <f t="shared" si="48"/>
        <v>135390.56565</v>
      </c>
      <c r="CE40" s="320"/>
    </row>
    <row r="41" spans="1:83" x14ac:dyDescent="0.25">
      <c r="C41" s="45" t="s">
        <v>378</v>
      </c>
      <c r="D41" s="467" t="s">
        <v>22</v>
      </c>
      <c r="E41" s="22">
        <v>110060</v>
      </c>
      <c r="F41" s="67">
        <f t="shared" si="0"/>
        <v>11831.449999999999</v>
      </c>
      <c r="G41" s="63">
        <f t="shared" si="1"/>
        <v>121891.45</v>
      </c>
      <c r="H41" s="67">
        <f t="shared" si="75"/>
        <v>22012</v>
      </c>
      <c r="I41" s="67">
        <f t="shared" si="2"/>
        <v>5503</v>
      </c>
      <c r="J41" s="65">
        <f t="shared" si="3"/>
        <v>149406.45000000001</v>
      </c>
      <c r="L41" s="38" t="s">
        <v>26</v>
      </c>
      <c r="M41" s="22">
        <f t="shared" si="4"/>
        <v>111160.6</v>
      </c>
      <c r="N41" s="67">
        <f t="shared" si="5"/>
        <v>12060.9251</v>
      </c>
      <c r="O41" s="63">
        <f t="shared" si="78"/>
        <v>123221.5251</v>
      </c>
      <c r="P41" s="67">
        <f t="shared" si="64"/>
        <v>22232.120000000003</v>
      </c>
      <c r="Q41" s="67">
        <f t="shared" si="7"/>
        <v>5558.0300000000007</v>
      </c>
      <c r="R41" s="65">
        <f t="shared" si="8"/>
        <v>151011.67509999999</v>
      </c>
      <c r="S41" s="320"/>
      <c r="T41" s="38" t="s">
        <v>26</v>
      </c>
      <c r="U41" s="22">
        <f t="shared" si="9"/>
        <v>112272.20600000001</v>
      </c>
      <c r="V41" s="67">
        <f t="shared" si="10"/>
        <v>12181.534351</v>
      </c>
      <c r="W41" s="63">
        <f t="shared" si="79"/>
        <v>124453.740351</v>
      </c>
      <c r="X41" s="67">
        <f t="shared" si="65"/>
        <v>22454.441200000001</v>
      </c>
      <c r="Y41" s="67">
        <f t="shared" si="12"/>
        <v>5613.6103000000003</v>
      </c>
      <c r="Z41" s="65">
        <f t="shared" si="13"/>
        <v>152521.79185099999</v>
      </c>
      <c r="AA41" s="320"/>
      <c r="AB41" s="38" t="s">
        <v>26</v>
      </c>
      <c r="AC41" s="22">
        <f t="shared" si="59"/>
        <v>112272.20600000001</v>
      </c>
      <c r="AD41" s="67">
        <f t="shared" si="15"/>
        <v>12181.534351</v>
      </c>
      <c r="AE41" s="63">
        <f t="shared" si="80"/>
        <v>124453.740351</v>
      </c>
      <c r="AF41" s="67">
        <f t="shared" si="66"/>
        <v>22454.441200000001</v>
      </c>
      <c r="AG41" s="67">
        <f t="shared" si="17"/>
        <v>5613.6103000000003</v>
      </c>
      <c r="AH41" s="65">
        <f t="shared" si="18"/>
        <v>152521.79185099999</v>
      </c>
      <c r="AI41" s="320"/>
      <c r="AJ41" s="38" t="s">
        <v>26</v>
      </c>
      <c r="AK41" s="22">
        <f t="shared" si="19"/>
        <v>114236.96960500002</v>
      </c>
      <c r="AL41" s="67">
        <f t="shared" si="20"/>
        <v>12508.948171747503</v>
      </c>
      <c r="AM41" s="63">
        <f t="shared" si="81"/>
        <v>126745.91777674752</v>
      </c>
      <c r="AN41" s="67">
        <f t="shared" si="67"/>
        <v>22847.393921000006</v>
      </c>
      <c r="AO41" s="67">
        <f t="shared" si="22"/>
        <v>5711.8484802500016</v>
      </c>
      <c r="AP41" s="65">
        <f t="shared" si="23"/>
        <v>155305.16017799752</v>
      </c>
      <c r="AQ41" s="320"/>
      <c r="AR41" s="38" t="s">
        <v>26</v>
      </c>
      <c r="AS41" s="22">
        <f t="shared" si="60"/>
        <v>114236.96960500002</v>
      </c>
      <c r="AT41" s="67">
        <f t="shared" si="25"/>
        <v>12623.185141352502</v>
      </c>
      <c r="AU41" s="63">
        <f t="shared" si="82"/>
        <v>126860.15474635252</v>
      </c>
      <c r="AV41" s="67">
        <f t="shared" si="68"/>
        <v>22847.393921000006</v>
      </c>
      <c r="AW41" s="67">
        <f t="shared" si="27"/>
        <v>5711.8484802500016</v>
      </c>
      <c r="AX41" s="65">
        <f t="shared" si="28"/>
        <v>155419.39714760252</v>
      </c>
      <c r="AY41" s="320"/>
      <c r="AZ41" s="38" t="s">
        <v>26</v>
      </c>
      <c r="BA41" s="22">
        <f t="shared" si="29"/>
        <v>116521.70899710002</v>
      </c>
      <c r="BB41" s="67">
        <f t="shared" si="30"/>
        <v>12875.648844179554</v>
      </c>
      <c r="BC41" s="63">
        <f t="shared" si="83"/>
        <v>129397.35784127958</v>
      </c>
      <c r="BD41" s="67">
        <f t="shared" si="69"/>
        <v>23304.341799420006</v>
      </c>
      <c r="BE41" s="67">
        <f t="shared" si="32"/>
        <v>5826.0854498550016</v>
      </c>
      <c r="BF41" s="65">
        <f t="shared" si="33"/>
        <v>158527.78509055456</v>
      </c>
      <c r="BG41" s="320"/>
      <c r="BH41" s="38" t="s">
        <v>26</v>
      </c>
      <c r="BI41" s="487">
        <f>BA41*1.01</f>
        <v>117686.92608707103</v>
      </c>
      <c r="BJ41" s="487">
        <f t="shared" si="35"/>
        <v>13004.405332621349</v>
      </c>
      <c r="BK41" s="495">
        <f t="shared" si="85"/>
        <v>130691.33141969237</v>
      </c>
      <c r="BL41" s="487">
        <f t="shared" si="70"/>
        <v>23537.385217414208</v>
      </c>
      <c r="BM41" s="487">
        <f t="shared" si="37"/>
        <v>5884.3463043535521</v>
      </c>
      <c r="BN41" s="489">
        <f t="shared" si="38"/>
        <v>160113.06294146014</v>
      </c>
      <c r="BO41" s="490"/>
      <c r="BP41" s="467" t="s">
        <v>22</v>
      </c>
      <c r="BQ41" s="491">
        <f>118449*1.01</f>
        <v>119633.49</v>
      </c>
      <c r="BR41" s="487">
        <f t="shared" si="40"/>
        <v>13219.500645</v>
      </c>
      <c r="BS41" s="495">
        <f t="shared" si="86"/>
        <v>132852.99064500001</v>
      </c>
      <c r="BT41" s="487">
        <f t="shared" si="71"/>
        <v>23926.698000000004</v>
      </c>
      <c r="BU41" s="487">
        <f t="shared" si="42"/>
        <v>5981.674500000001</v>
      </c>
      <c r="BV41" s="489">
        <f t="shared" si="43"/>
        <v>162761.36314500001</v>
      </c>
      <c r="BW41" s="490"/>
      <c r="BX41" s="467" t="s">
        <v>26</v>
      </c>
      <c r="BY41" s="487">
        <f>BQ41*1.01</f>
        <v>120829.82490000001</v>
      </c>
      <c r="BZ41" s="487">
        <f t="shared" si="45"/>
        <v>13351.695651450002</v>
      </c>
      <c r="CA41" s="495">
        <f t="shared" si="88"/>
        <v>134181.52055145</v>
      </c>
      <c r="CB41" s="487">
        <f t="shared" si="72"/>
        <v>24165.964980000004</v>
      </c>
      <c r="CC41" s="487">
        <f t="shared" si="47"/>
        <v>6041.4912450000011</v>
      </c>
      <c r="CD41" s="489">
        <f t="shared" si="48"/>
        <v>164388.97677645003</v>
      </c>
      <c r="CE41" s="320"/>
    </row>
    <row r="42" spans="1:83" x14ac:dyDescent="0.25">
      <c r="C42" s="468"/>
      <c r="D42" s="469" t="s">
        <v>24</v>
      </c>
      <c r="E42" s="22">
        <v>114980</v>
      </c>
      <c r="F42" s="68">
        <f t="shared" si="0"/>
        <v>12360.35</v>
      </c>
      <c r="G42" s="55">
        <f t="shared" si="1"/>
        <v>127340.35</v>
      </c>
      <c r="H42" s="68">
        <f t="shared" si="75"/>
        <v>22996</v>
      </c>
      <c r="I42" s="68">
        <f t="shared" si="2"/>
        <v>5749</v>
      </c>
      <c r="J42" s="65">
        <f t="shared" si="3"/>
        <v>156085.35</v>
      </c>
      <c r="L42" s="39" t="s">
        <v>28</v>
      </c>
      <c r="M42" s="22">
        <f t="shared" si="4"/>
        <v>116129.8</v>
      </c>
      <c r="N42" s="68">
        <f t="shared" si="5"/>
        <v>12600.0833</v>
      </c>
      <c r="O42" s="55">
        <f t="shared" si="78"/>
        <v>128729.8833</v>
      </c>
      <c r="P42" s="68">
        <f t="shared" si="64"/>
        <v>23225.960000000003</v>
      </c>
      <c r="Q42" s="68">
        <f t="shared" si="7"/>
        <v>5806.4900000000007</v>
      </c>
      <c r="R42" s="65">
        <f t="shared" si="8"/>
        <v>157762.3333</v>
      </c>
      <c r="S42" s="320"/>
      <c r="T42" s="39" t="s">
        <v>28</v>
      </c>
      <c r="U42" s="22">
        <f t="shared" si="9"/>
        <v>117291.098</v>
      </c>
      <c r="V42" s="68">
        <f t="shared" si="10"/>
        <v>12726.084133</v>
      </c>
      <c r="W42" s="55">
        <f t="shared" si="79"/>
        <v>130017.18213299999</v>
      </c>
      <c r="X42" s="68">
        <f t="shared" si="65"/>
        <v>23458.2196</v>
      </c>
      <c r="Y42" s="68">
        <f t="shared" si="12"/>
        <v>5864.5549000000001</v>
      </c>
      <c r="Z42" s="65">
        <f t="shared" si="13"/>
        <v>159339.95663299999</v>
      </c>
      <c r="AA42" s="320"/>
      <c r="AB42" s="39" t="s">
        <v>28</v>
      </c>
      <c r="AC42" s="22">
        <f t="shared" si="59"/>
        <v>117291.098</v>
      </c>
      <c r="AD42" s="68">
        <f t="shared" si="15"/>
        <v>12726.084133</v>
      </c>
      <c r="AE42" s="55">
        <f t="shared" si="80"/>
        <v>130017.18213299999</v>
      </c>
      <c r="AF42" s="68">
        <f t="shared" si="66"/>
        <v>23458.2196</v>
      </c>
      <c r="AG42" s="68">
        <f t="shared" si="17"/>
        <v>5864.5549000000001</v>
      </c>
      <c r="AH42" s="65">
        <f t="shared" si="18"/>
        <v>159339.95663299999</v>
      </c>
      <c r="AI42" s="320"/>
      <c r="AJ42" s="39" t="s">
        <v>28</v>
      </c>
      <c r="AK42" s="22">
        <f t="shared" si="19"/>
        <v>119343.692215</v>
      </c>
      <c r="AL42" s="68">
        <f t="shared" si="20"/>
        <v>13068.1342975425</v>
      </c>
      <c r="AM42" s="55">
        <f t="shared" si="81"/>
        <v>132411.8265125425</v>
      </c>
      <c r="AN42" s="68">
        <f t="shared" si="67"/>
        <v>23868.738443000002</v>
      </c>
      <c r="AO42" s="68">
        <f t="shared" si="22"/>
        <v>5967.1846107500005</v>
      </c>
      <c r="AP42" s="65">
        <f t="shared" si="23"/>
        <v>162247.74956629251</v>
      </c>
      <c r="AQ42" s="320"/>
      <c r="AR42" s="39" t="s">
        <v>28</v>
      </c>
      <c r="AS42" s="22">
        <f t="shared" si="60"/>
        <v>119343.692215</v>
      </c>
      <c r="AT42" s="68">
        <f t="shared" si="25"/>
        <v>13187.477989757501</v>
      </c>
      <c r="AU42" s="55">
        <f t="shared" si="82"/>
        <v>132531.17020475751</v>
      </c>
      <c r="AV42" s="68">
        <f t="shared" si="68"/>
        <v>23868.738443000002</v>
      </c>
      <c r="AW42" s="68">
        <f t="shared" si="27"/>
        <v>5967.1846107500005</v>
      </c>
      <c r="AX42" s="65">
        <f t="shared" si="28"/>
        <v>162367.09325850752</v>
      </c>
      <c r="AY42" s="320"/>
      <c r="AZ42" s="39" t="s">
        <v>28</v>
      </c>
      <c r="BA42" s="22">
        <f t="shared" si="29"/>
        <v>121730.56605930001</v>
      </c>
      <c r="BB42" s="68">
        <f t="shared" si="30"/>
        <v>13451.22754955265</v>
      </c>
      <c r="BC42" s="55">
        <f t="shared" si="83"/>
        <v>135181.79360885266</v>
      </c>
      <c r="BD42" s="68">
        <f t="shared" si="69"/>
        <v>24346.113211860004</v>
      </c>
      <c r="BE42" s="68">
        <f t="shared" si="32"/>
        <v>6086.5283029650009</v>
      </c>
      <c r="BF42" s="65">
        <f t="shared" si="33"/>
        <v>165614.43512367766</v>
      </c>
      <c r="BG42" s="320"/>
      <c r="BH42" s="39" t="s">
        <v>28</v>
      </c>
      <c r="BI42" s="491">
        <f t="shared" ref="BI42:BI46" si="89">BA42*1.01</f>
        <v>122947.87171989301</v>
      </c>
      <c r="BJ42" s="491">
        <f t="shared" si="35"/>
        <v>13585.739825048178</v>
      </c>
      <c r="BK42" s="488">
        <f t="shared" si="85"/>
        <v>136533.6115449412</v>
      </c>
      <c r="BL42" s="491">
        <f t="shared" si="70"/>
        <v>24589.574343978602</v>
      </c>
      <c r="BM42" s="491">
        <f t="shared" si="37"/>
        <v>6147.3935859946505</v>
      </c>
      <c r="BN42" s="489">
        <f t="shared" si="38"/>
        <v>167270.57947491447</v>
      </c>
      <c r="BO42" s="490"/>
      <c r="BP42" s="469" t="s">
        <v>24</v>
      </c>
      <c r="BQ42" s="491">
        <f>125204*1.01</f>
        <v>126456.04000000001</v>
      </c>
      <c r="BR42" s="491">
        <f t="shared" si="40"/>
        <v>13973.39242</v>
      </c>
      <c r="BS42" s="488">
        <f t="shared" si="86"/>
        <v>140429.43242</v>
      </c>
      <c r="BT42" s="491">
        <f t="shared" si="71"/>
        <v>25291.208000000002</v>
      </c>
      <c r="BU42" s="491">
        <f t="shared" si="42"/>
        <v>6322.8020000000006</v>
      </c>
      <c r="BV42" s="489">
        <f t="shared" si="43"/>
        <v>172043.44242000001</v>
      </c>
      <c r="BW42" s="490"/>
      <c r="BX42" s="469" t="s">
        <v>28</v>
      </c>
      <c r="BY42" s="491">
        <f t="shared" ref="BY42:BY46" si="90">BQ42*1.01</f>
        <v>127720.60040000001</v>
      </c>
      <c r="BZ42" s="491">
        <f t="shared" si="45"/>
        <v>14113.126344200002</v>
      </c>
      <c r="CA42" s="488">
        <f t="shared" si="88"/>
        <v>141833.72674420002</v>
      </c>
      <c r="CB42" s="491">
        <f t="shared" si="72"/>
        <v>25544.120080000004</v>
      </c>
      <c r="CC42" s="491">
        <f t="shared" si="47"/>
        <v>6386.0300200000011</v>
      </c>
      <c r="CD42" s="489">
        <f t="shared" si="48"/>
        <v>173763.87684420001</v>
      </c>
      <c r="CE42" s="320"/>
    </row>
    <row r="43" spans="1:83" x14ac:dyDescent="0.25">
      <c r="C43" s="468"/>
      <c r="D43" s="469" t="s">
        <v>26</v>
      </c>
      <c r="E43" s="22">
        <v>121111</v>
      </c>
      <c r="F43" s="68">
        <f t="shared" si="0"/>
        <v>13019.432499999999</v>
      </c>
      <c r="G43" s="55">
        <f t="shared" si="1"/>
        <v>134130.4325</v>
      </c>
      <c r="H43" s="68">
        <f t="shared" si="75"/>
        <v>24222.2</v>
      </c>
      <c r="I43" s="68">
        <f t="shared" si="2"/>
        <v>6055.55</v>
      </c>
      <c r="J43" s="65">
        <f t="shared" si="3"/>
        <v>164408.1825</v>
      </c>
      <c r="L43" s="39" t="s">
        <v>29</v>
      </c>
      <c r="M43" s="22">
        <f t="shared" si="4"/>
        <v>122322.11</v>
      </c>
      <c r="N43" s="68">
        <f t="shared" si="5"/>
        <v>13271.948935</v>
      </c>
      <c r="O43" s="55">
        <f t="shared" si="78"/>
        <v>135594.05893500001</v>
      </c>
      <c r="P43" s="68">
        <f t="shared" si="64"/>
        <v>24464.422000000002</v>
      </c>
      <c r="Q43" s="68">
        <f t="shared" si="7"/>
        <v>6116.1055000000006</v>
      </c>
      <c r="R43" s="65">
        <f t="shared" si="8"/>
        <v>166174.586435</v>
      </c>
      <c r="S43" s="320"/>
      <c r="T43" s="39" t="s">
        <v>29</v>
      </c>
      <c r="U43" s="22">
        <f t="shared" si="9"/>
        <v>123545.3311</v>
      </c>
      <c r="V43" s="68">
        <f t="shared" si="10"/>
        <v>13404.66842435</v>
      </c>
      <c r="W43" s="55">
        <f t="shared" si="79"/>
        <v>136949.99952434999</v>
      </c>
      <c r="X43" s="68">
        <f t="shared" si="65"/>
        <v>24709.066220000001</v>
      </c>
      <c r="Y43" s="68">
        <f t="shared" si="12"/>
        <v>6177.2665550000002</v>
      </c>
      <c r="Z43" s="65">
        <f t="shared" si="13"/>
        <v>167836.33229935</v>
      </c>
      <c r="AA43" s="320"/>
      <c r="AB43" s="39" t="s">
        <v>29</v>
      </c>
      <c r="AC43" s="22">
        <f t="shared" si="59"/>
        <v>123545.3311</v>
      </c>
      <c r="AD43" s="68">
        <f t="shared" si="15"/>
        <v>13404.66842435</v>
      </c>
      <c r="AE43" s="55">
        <f t="shared" si="80"/>
        <v>136949.99952434999</v>
      </c>
      <c r="AF43" s="68">
        <f t="shared" si="66"/>
        <v>24709.066220000001</v>
      </c>
      <c r="AG43" s="68">
        <f t="shared" si="17"/>
        <v>6177.2665550000002</v>
      </c>
      <c r="AH43" s="65">
        <f t="shared" si="18"/>
        <v>167836.33229935</v>
      </c>
      <c r="AI43" s="320"/>
      <c r="AJ43" s="39" t="s">
        <v>29</v>
      </c>
      <c r="AK43" s="22">
        <f t="shared" si="19"/>
        <v>125707.37439425</v>
      </c>
      <c r="AL43" s="68">
        <f t="shared" si="20"/>
        <v>13764.957496170375</v>
      </c>
      <c r="AM43" s="55">
        <f t="shared" si="81"/>
        <v>139472.33189042038</v>
      </c>
      <c r="AN43" s="68">
        <f t="shared" si="67"/>
        <v>25141.47487885</v>
      </c>
      <c r="AO43" s="68">
        <f t="shared" si="22"/>
        <v>6285.3687197125</v>
      </c>
      <c r="AP43" s="65">
        <f t="shared" si="23"/>
        <v>170899.1754889829</v>
      </c>
      <c r="AQ43" s="320"/>
      <c r="AR43" s="39" t="s">
        <v>29</v>
      </c>
      <c r="AS43" s="22">
        <f t="shared" si="60"/>
        <v>125707.37439425</v>
      </c>
      <c r="AT43" s="68">
        <f t="shared" si="25"/>
        <v>13890.664870564626</v>
      </c>
      <c r="AU43" s="55">
        <f t="shared" si="82"/>
        <v>139598.03926481464</v>
      </c>
      <c r="AV43" s="68">
        <f t="shared" si="68"/>
        <v>25141.47487885</v>
      </c>
      <c r="AW43" s="68">
        <f t="shared" si="27"/>
        <v>6285.3687197125</v>
      </c>
      <c r="AX43" s="65">
        <f t="shared" si="28"/>
        <v>171024.88286337713</v>
      </c>
      <c r="AY43" s="320"/>
      <c r="AZ43" s="39" t="s">
        <v>29</v>
      </c>
      <c r="BA43" s="22">
        <f t="shared" si="29"/>
        <v>128221.521882135</v>
      </c>
      <c r="BB43" s="68">
        <f t="shared" si="30"/>
        <v>14168.478167975918</v>
      </c>
      <c r="BC43" s="55">
        <f t="shared" si="83"/>
        <v>142390.00005011092</v>
      </c>
      <c r="BD43" s="68">
        <f t="shared" si="69"/>
        <v>25644.304376427001</v>
      </c>
      <c r="BE43" s="68">
        <f t="shared" si="32"/>
        <v>6411.0760941067501</v>
      </c>
      <c r="BF43" s="65">
        <f t="shared" si="33"/>
        <v>174445.38052064466</v>
      </c>
      <c r="BG43" s="320"/>
      <c r="BH43" s="39" t="s">
        <v>29</v>
      </c>
      <c r="BI43" s="491">
        <f t="shared" si="89"/>
        <v>129503.73710095635</v>
      </c>
      <c r="BJ43" s="491">
        <f t="shared" si="35"/>
        <v>14310.162949655676</v>
      </c>
      <c r="BK43" s="488">
        <f t="shared" si="85"/>
        <v>143813.90005061202</v>
      </c>
      <c r="BL43" s="491">
        <f t="shared" si="70"/>
        <v>25900.74742019127</v>
      </c>
      <c r="BM43" s="491">
        <f t="shared" si="37"/>
        <v>6475.1868550478175</v>
      </c>
      <c r="BN43" s="489">
        <f t="shared" si="38"/>
        <v>176189.83432585112</v>
      </c>
      <c r="BO43" s="490"/>
      <c r="BP43" s="469" t="s">
        <v>26</v>
      </c>
      <c r="BQ43" s="491">
        <f>131958*1.01</f>
        <v>133277.57999999999</v>
      </c>
      <c r="BR43" s="491">
        <f t="shared" si="40"/>
        <v>14727.172589999998</v>
      </c>
      <c r="BS43" s="488">
        <f t="shared" si="86"/>
        <v>148004.75258999999</v>
      </c>
      <c r="BT43" s="491">
        <f t="shared" si="71"/>
        <v>26655.516</v>
      </c>
      <c r="BU43" s="491">
        <f t="shared" si="42"/>
        <v>6663.8789999999999</v>
      </c>
      <c r="BV43" s="489">
        <f t="shared" si="43"/>
        <v>181324.14758999998</v>
      </c>
      <c r="BW43" s="490"/>
      <c r="BX43" s="469" t="s">
        <v>29</v>
      </c>
      <c r="BY43" s="491">
        <f t="shared" si="90"/>
        <v>134610.35579999999</v>
      </c>
      <c r="BZ43" s="491">
        <f t="shared" si="45"/>
        <v>14874.444315899998</v>
      </c>
      <c r="CA43" s="488">
        <f t="shared" si="88"/>
        <v>149484.8001159</v>
      </c>
      <c r="CB43" s="491">
        <f t="shared" si="72"/>
        <v>26922.07116</v>
      </c>
      <c r="CC43" s="491">
        <f t="shared" si="47"/>
        <v>6730.5177899999999</v>
      </c>
      <c r="CD43" s="489">
        <f t="shared" si="48"/>
        <v>183137.3890659</v>
      </c>
      <c r="CE43" s="320"/>
    </row>
    <row r="44" spans="1:83" x14ac:dyDescent="0.25">
      <c r="C44" s="468"/>
      <c r="D44" s="469" t="s">
        <v>28</v>
      </c>
      <c r="E44" s="22">
        <v>127241</v>
      </c>
      <c r="F44" s="68">
        <f t="shared" si="0"/>
        <v>13678.407499999999</v>
      </c>
      <c r="G44" s="55">
        <f t="shared" si="1"/>
        <v>140919.4075</v>
      </c>
      <c r="H44" s="68">
        <f t="shared" si="75"/>
        <v>25448.2</v>
      </c>
      <c r="I44" s="68">
        <f t="shared" si="2"/>
        <v>6362.05</v>
      </c>
      <c r="J44" s="65">
        <f t="shared" si="3"/>
        <v>172729.6575</v>
      </c>
      <c r="L44" s="39" t="s">
        <v>31</v>
      </c>
      <c r="M44" s="22">
        <f t="shared" si="4"/>
        <v>128513.41</v>
      </c>
      <c r="N44" s="68">
        <f t="shared" si="5"/>
        <v>13943.704985</v>
      </c>
      <c r="O44" s="55">
        <f t="shared" si="78"/>
        <v>142457.11498499999</v>
      </c>
      <c r="P44" s="68">
        <f t="shared" si="64"/>
        <v>25702.682000000001</v>
      </c>
      <c r="Q44" s="68">
        <f t="shared" si="7"/>
        <v>6425.6705000000002</v>
      </c>
      <c r="R44" s="65">
        <f t="shared" si="8"/>
        <v>174585.467485</v>
      </c>
      <c r="S44" s="320"/>
      <c r="T44" s="39" t="s">
        <v>31</v>
      </c>
      <c r="U44" s="22">
        <f t="shared" si="9"/>
        <v>129798.5441</v>
      </c>
      <c r="V44" s="68">
        <f t="shared" si="10"/>
        <v>14083.14203485</v>
      </c>
      <c r="W44" s="55">
        <f t="shared" si="79"/>
        <v>143881.68613485</v>
      </c>
      <c r="X44" s="68">
        <f t="shared" si="65"/>
        <v>25959.70882</v>
      </c>
      <c r="Y44" s="68">
        <f t="shared" si="12"/>
        <v>6489.927205</v>
      </c>
      <c r="Z44" s="65">
        <f t="shared" si="13"/>
        <v>176331.32215984998</v>
      </c>
      <c r="AA44" s="320"/>
      <c r="AB44" s="39" t="s">
        <v>31</v>
      </c>
      <c r="AC44" s="22">
        <f t="shared" si="59"/>
        <v>129798.5441</v>
      </c>
      <c r="AD44" s="68">
        <f t="shared" si="15"/>
        <v>14083.14203485</v>
      </c>
      <c r="AE44" s="55">
        <f t="shared" si="80"/>
        <v>143881.68613485</v>
      </c>
      <c r="AF44" s="68">
        <f t="shared" si="66"/>
        <v>25959.70882</v>
      </c>
      <c r="AG44" s="68">
        <f t="shared" si="17"/>
        <v>6489.927205</v>
      </c>
      <c r="AH44" s="65">
        <f t="shared" si="18"/>
        <v>176331.32215984998</v>
      </c>
      <c r="AI44" s="320"/>
      <c r="AJ44" s="39" t="s">
        <v>31</v>
      </c>
      <c r="AK44" s="22">
        <f t="shared" si="19"/>
        <v>132070.01862175</v>
      </c>
      <c r="AL44" s="68">
        <f t="shared" si="20"/>
        <v>14461.667039081625</v>
      </c>
      <c r="AM44" s="55">
        <f t="shared" si="81"/>
        <v>146531.68566083163</v>
      </c>
      <c r="AN44" s="68">
        <f t="shared" si="67"/>
        <v>26414.003724350001</v>
      </c>
      <c r="AO44" s="68">
        <f t="shared" si="22"/>
        <v>6603.5009310875002</v>
      </c>
      <c r="AP44" s="65">
        <f t="shared" si="23"/>
        <v>179549.19031626915</v>
      </c>
      <c r="AQ44" s="320"/>
      <c r="AR44" s="39" t="s">
        <v>31</v>
      </c>
      <c r="AS44" s="22">
        <f t="shared" si="60"/>
        <v>132070.01862175</v>
      </c>
      <c r="AT44" s="68">
        <f t="shared" si="25"/>
        <v>14593.737057703374</v>
      </c>
      <c r="AU44" s="55">
        <f t="shared" si="82"/>
        <v>146663.75567945337</v>
      </c>
      <c r="AV44" s="68">
        <f t="shared" si="68"/>
        <v>26414.003724350001</v>
      </c>
      <c r="AW44" s="68">
        <f t="shared" si="27"/>
        <v>6603.5009310875002</v>
      </c>
      <c r="AX44" s="65">
        <f t="shared" si="28"/>
        <v>179681.26033489089</v>
      </c>
      <c r="AY44" s="320"/>
      <c r="AZ44" s="39" t="s">
        <v>31</v>
      </c>
      <c r="BA44" s="22">
        <f t="shared" si="29"/>
        <v>134711.41899418499</v>
      </c>
      <c r="BB44" s="68">
        <f t="shared" si="30"/>
        <v>14885.611798857442</v>
      </c>
      <c r="BC44" s="55">
        <f t="shared" si="83"/>
        <v>149597.03079304245</v>
      </c>
      <c r="BD44" s="68">
        <f t="shared" si="69"/>
        <v>26942.283798837001</v>
      </c>
      <c r="BE44" s="68">
        <f t="shared" si="32"/>
        <v>6735.5709497092503</v>
      </c>
      <c r="BF44" s="65">
        <f t="shared" si="33"/>
        <v>183274.88554158868</v>
      </c>
      <c r="BG44" s="320"/>
      <c r="BH44" s="39" t="s">
        <v>31</v>
      </c>
      <c r="BI44" s="491">
        <f t="shared" si="89"/>
        <v>136058.53318412683</v>
      </c>
      <c r="BJ44" s="491">
        <f t="shared" si="35"/>
        <v>15034.467916846015</v>
      </c>
      <c r="BK44" s="488">
        <f t="shared" si="85"/>
        <v>151093.00110097285</v>
      </c>
      <c r="BL44" s="491">
        <f t="shared" si="70"/>
        <v>27211.706636825369</v>
      </c>
      <c r="BM44" s="491">
        <f t="shared" si="37"/>
        <v>6802.9266592063423</v>
      </c>
      <c r="BN44" s="489">
        <f t="shared" si="38"/>
        <v>185107.63439700456</v>
      </c>
      <c r="BO44" s="490"/>
      <c r="BP44" s="469" t="s">
        <v>28</v>
      </c>
      <c r="BQ44" s="491">
        <f>138711*1.01</f>
        <v>140098.11000000002</v>
      </c>
      <c r="BR44" s="491">
        <f t="shared" si="40"/>
        <v>15480.841155000002</v>
      </c>
      <c r="BS44" s="488">
        <f t="shared" si="86"/>
        <v>155578.95115500002</v>
      </c>
      <c r="BT44" s="491">
        <f t="shared" si="71"/>
        <v>28019.622000000003</v>
      </c>
      <c r="BU44" s="491">
        <f t="shared" si="42"/>
        <v>7004.9055000000008</v>
      </c>
      <c r="BV44" s="489">
        <f t="shared" si="43"/>
        <v>190603.47865500001</v>
      </c>
      <c r="BW44" s="490"/>
      <c r="BX44" s="469" t="s">
        <v>31</v>
      </c>
      <c r="BY44" s="491">
        <f t="shared" si="90"/>
        <v>141499.09110000002</v>
      </c>
      <c r="BZ44" s="491">
        <f t="shared" si="45"/>
        <v>15635.649566550002</v>
      </c>
      <c r="CA44" s="488">
        <f t="shared" si="88"/>
        <v>157134.74066655003</v>
      </c>
      <c r="CB44" s="491">
        <f t="shared" si="72"/>
        <v>28299.818220000005</v>
      </c>
      <c r="CC44" s="491">
        <f t="shared" si="47"/>
        <v>7074.9545550000012</v>
      </c>
      <c r="CD44" s="489">
        <f t="shared" si="48"/>
        <v>192509.51344155005</v>
      </c>
      <c r="CE44" s="320"/>
    </row>
    <row r="45" spans="1:83" ht="15" customHeight="1" x14ac:dyDescent="0.25">
      <c r="C45" s="468"/>
      <c r="D45" s="469" t="s">
        <v>29</v>
      </c>
      <c r="E45" s="22">
        <v>133373</v>
      </c>
      <c r="F45" s="68">
        <f t="shared" si="0"/>
        <v>14337.5975</v>
      </c>
      <c r="G45" s="55">
        <f t="shared" si="1"/>
        <v>147710.5975</v>
      </c>
      <c r="H45" s="68">
        <f t="shared" si="75"/>
        <v>26674.600000000002</v>
      </c>
      <c r="I45" s="68">
        <f t="shared" si="2"/>
        <v>6668.6500000000005</v>
      </c>
      <c r="J45" s="65">
        <f t="shared" si="3"/>
        <v>181053.8475</v>
      </c>
      <c r="L45" s="39" t="s">
        <v>32</v>
      </c>
      <c r="M45" s="22">
        <f t="shared" si="4"/>
        <v>134706.73000000001</v>
      </c>
      <c r="N45" s="68">
        <f t="shared" si="5"/>
        <v>14615.680205000001</v>
      </c>
      <c r="O45" s="55">
        <f t="shared" si="78"/>
        <v>149322.41020500002</v>
      </c>
      <c r="P45" s="68">
        <f t="shared" si="64"/>
        <v>26941.346000000005</v>
      </c>
      <c r="Q45" s="68">
        <f t="shared" si="7"/>
        <v>6735.3365000000013</v>
      </c>
      <c r="R45" s="65">
        <f t="shared" si="8"/>
        <v>182999.09270500005</v>
      </c>
      <c r="S45" s="320"/>
      <c r="T45" s="39" t="s">
        <v>32</v>
      </c>
      <c r="U45" s="22">
        <f t="shared" si="9"/>
        <v>136053.79730000001</v>
      </c>
      <c r="V45" s="68">
        <f t="shared" si="10"/>
        <v>14761.83700705</v>
      </c>
      <c r="W45" s="55">
        <f t="shared" si="79"/>
        <v>150815.63430705</v>
      </c>
      <c r="X45" s="68">
        <f t="shared" si="65"/>
        <v>27210.759460000001</v>
      </c>
      <c r="Y45" s="68">
        <f t="shared" si="12"/>
        <v>6802.6898650000003</v>
      </c>
      <c r="Z45" s="65">
        <f t="shared" si="13"/>
        <v>184829.08363204999</v>
      </c>
      <c r="AA45" s="320"/>
      <c r="AB45" s="39" t="s">
        <v>32</v>
      </c>
      <c r="AC45" s="22">
        <f t="shared" si="59"/>
        <v>136053.79730000001</v>
      </c>
      <c r="AD45" s="68">
        <f t="shared" si="15"/>
        <v>14761.83700705</v>
      </c>
      <c r="AE45" s="55">
        <f t="shared" si="80"/>
        <v>150815.63430705</v>
      </c>
      <c r="AF45" s="68">
        <f t="shared" si="66"/>
        <v>27210.759460000001</v>
      </c>
      <c r="AG45" s="68">
        <f t="shared" si="17"/>
        <v>6802.6898650000003</v>
      </c>
      <c r="AH45" s="65">
        <f t="shared" si="18"/>
        <v>184829.08363204999</v>
      </c>
      <c r="AI45" s="320"/>
      <c r="AJ45" s="39" t="s">
        <v>32</v>
      </c>
      <c r="AK45" s="22">
        <f t="shared" si="19"/>
        <v>138434.73875275001</v>
      </c>
      <c r="AL45" s="68">
        <f t="shared" si="20"/>
        <v>15158.603893426127</v>
      </c>
      <c r="AM45" s="55">
        <f t="shared" si="81"/>
        <v>153593.34264617614</v>
      </c>
      <c r="AN45" s="68">
        <f t="shared" si="67"/>
        <v>27686.947750550004</v>
      </c>
      <c r="AO45" s="68">
        <f t="shared" si="22"/>
        <v>6921.7369376375009</v>
      </c>
      <c r="AP45" s="65">
        <f t="shared" si="23"/>
        <v>188202.02733436364</v>
      </c>
      <c r="AQ45" s="320"/>
      <c r="AR45" s="39" t="s">
        <v>32</v>
      </c>
      <c r="AS45" s="22">
        <f t="shared" si="60"/>
        <v>138434.73875275001</v>
      </c>
      <c r="AT45" s="68">
        <f t="shared" si="25"/>
        <v>15297.038632178876</v>
      </c>
      <c r="AU45" s="55">
        <f t="shared" si="82"/>
        <v>153731.77738492889</v>
      </c>
      <c r="AV45" s="68">
        <f t="shared" si="68"/>
        <v>27686.947750550004</v>
      </c>
      <c r="AW45" s="68">
        <f t="shared" si="27"/>
        <v>6921.7369376375009</v>
      </c>
      <c r="AX45" s="65">
        <f t="shared" si="28"/>
        <v>188340.46207311639</v>
      </c>
      <c r="AY45" s="320"/>
      <c r="AZ45" s="39" t="s">
        <v>32</v>
      </c>
      <c r="BA45" s="22">
        <f t="shared" si="29"/>
        <v>141203.43352780503</v>
      </c>
      <c r="BB45" s="68">
        <f t="shared" si="30"/>
        <v>15602.979404822456</v>
      </c>
      <c r="BC45" s="55">
        <f t="shared" si="83"/>
        <v>156806.41293262749</v>
      </c>
      <c r="BD45" s="68">
        <f t="shared" si="69"/>
        <v>28240.686705561006</v>
      </c>
      <c r="BE45" s="68">
        <f t="shared" si="32"/>
        <v>7060.1716763902514</v>
      </c>
      <c r="BF45" s="65">
        <f t="shared" si="33"/>
        <v>192107.27131457874</v>
      </c>
      <c r="BG45" s="320"/>
      <c r="BH45" s="39" t="s">
        <v>32</v>
      </c>
      <c r="BI45" s="491">
        <f t="shared" si="89"/>
        <v>142615.46786308309</v>
      </c>
      <c r="BJ45" s="491">
        <f t="shared" si="35"/>
        <v>15759.009198870681</v>
      </c>
      <c r="BK45" s="488">
        <f t="shared" si="85"/>
        <v>158374.47706195377</v>
      </c>
      <c r="BL45" s="491">
        <f t="shared" si="70"/>
        <v>28523.093572616621</v>
      </c>
      <c r="BM45" s="491">
        <f t="shared" si="37"/>
        <v>7130.7733931541552</v>
      </c>
      <c r="BN45" s="489">
        <f t="shared" si="38"/>
        <v>194028.34402772452</v>
      </c>
      <c r="BO45" s="490"/>
      <c r="BP45" s="469" t="s">
        <v>29</v>
      </c>
      <c r="BQ45" s="491">
        <f>145465*1.01</f>
        <v>146919.65</v>
      </c>
      <c r="BR45" s="491">
        <f t="shared" si="40"/>
        <v>16234.621325</v>
      </c>
      <c r="BS45" s="488">
        <f t="shared" si="86"/>
        <v>163154.27132499998</v>
      </c>
      <c r="BT45" s="491">
        <f t="shared" si="71"/>
        <v>29383.93</v>
      </c>
      <c r="BU45" s="491">
        <f t="shared" si="42"/>
        <v>7345.9825000000001</v>
      </c>
      <c r="BV45" s="489">
        <f t="shared" si="43"/>
        <v>199884.18382499999</v>
      </c>
      <c r="BW45" s="490"/>
      <c r="BX45" s="469" t="s">
        <v>32</v>
      </c>
      <c r="BY45" s="491">
        <f t="shared" si="90"/>
        <v>148388.84649999999</v>
      </c>
      <c r="BZ45" s="491">
        <f t="shared" si="45"/>
        <v>16396.967538249999</v>
      </c>
      <c r="CA45" s="488">
        <f t="shared" si="88"/>
        <v>164785.81403824998</v>
      </c>
      <c r="CB45" s="491">
        <f t="shared" si="72"/>
        <v>29677.7693</v>
      </c>
      <c r="CC45" s="491">
        <f t="shared" si="47"/>
        <v>7419.442325</v>
      </c>
      <c r="CD45" s="489">
        <f t="shared" si="48"/>
        <v>201883.02566325001</v>
      </c>
      <c r="CE45" s="320"/>
    </row>
    <row r="46" spans="1:83" ht="15.75" thickBot="1" x14ac:dyDescent="0.3">
      <c r="C46" s="470"/>
      <c r="D46" s="471" t="s">
        <v>31</v>
      </c>
      <c r="E46" s="28">
        <v>139501</v>
      </c>
      <c r="F46" s="69">
        <f t="shared" si="0"/>
        <v>14996.3575</v>
      </c>
      <c r="G46" s="60">
        <f t="shared" si="1"/>
        <v>154497.35750000001</v>
      </c>
      <c r="H46" s="69">
        <f t="shared" si="75"/>
        <v>27900.2</v>
      </c>
      <c r="I46" s="69">
        <f t="shared" si="2"/>
        <v>6975.05</v>
      </c>
      <c r="J46" s="79">
        <f t="shared" si="3"/>
        <v>189372.60750000001</v>
      </c>
      <c r="L46" s="40" t="s">
        <v>34</v>
      </c>
      <c r="M46" s="28">
        <f t="shared" si="4"/>
        <v>140896.01</v>
      </c>
      <c r="N46" s="69">
        <f t="shared" si="5"/>
        <v>15287.217085</v>
      </c>
      <c r="O46" s="60">
        <f t="shared" si="78"/>
        <v>156183.22708500002</v>
      </c>
      <c r="P46" s="69">
        <f t="shared" si="64"/>
        <v>28179.202000000005</v>
      </c>
      <c r="Q46" s="69">
        <f t="shared" si="7"/>
        <v>7044.8005000000012</v>
      </c>
      <c r="R46" s="79">
        <f t="shared" si="8"/>
        <v>191407.22958500002</v>
      </c>
      <c r="S46" s="320"/>
      <c r="T46" s="40" t="s">
        <v>34</v>
      </c>
      <c r="U46" s="28">
        <f t="shared" si="9"/>
        <v>142304.97010000001</v>
      </c>
      <c r="V46" s="69">
        <f t="shared" si="10"/>
        <v>15440.08925585</v>
      </c>
      <c r="W46" s="60">
        <f t="shared" si="79"/>
        <v>157745.05935585001</v>
      </c>
      <c r="X46" s="69">
        <f t="shared" si="65"/>
        <v>28460.994020000002</v>
      </c>
      <c r="Y46" s="69">
        <f t="shared" si="12"/>
        <v>7115.2485050000005</v>
      </c>
      <c r="Z46" s="79">
        <f t="shared" si="13"/>
        <v>193321.30188085002</v>
      </c>
      <c r="AA46" s="320"/>
      <c r="AB46" s="40" t="s">
        <v>34</v>
      </c>
      <c r="AC46" s="22">
        <f t="shared" si="59"/>
        <v>142304.97010000001</v>
      </c>
      <c r="AD46" s="69">
        <f t="shared" si="15"/>
        <v>15440.08925585</v>
      </c>
      <c r="AE46" s="60">
        <f t="shared" si="80"/>
        <v>157745.05935585001</v>
      </c>
      <c r="AF46" s="69">
        <f t="shared" si="66"/>
        <v>28460.994020000002</v>
      </c>
      <c r="AG46" s="69">
        <f t="shared" si="17"/>
        <v>7115.2485050000005</v>
      </c>
      <c r="AH46" s="79">
        <f t="shared" si="18"/>
        <v>193321.30188085002</v>
      </c>
      <c r="AI46" s="320"/>
      <c r="AJ46" s="40" t="s">
        <v>34</v>
      </c>
      <c r="AK46" s="28">
        <f t="shared" si="19"/>
        <v>144795.30707675</v>
      </c>
      <c r="AL46" s="69">
        <f t="shared" si="20"/>
        <v>15855.086124904125</v>
      </c>
      <c r="AM46" s="60">
        <f t="shared" si="81"/>
        <v>160650.39320165414</v>
      </c>
      <c r="AN46" s="69">
        <f t="shared" si="67"/>
        <v>28959.061415350003</v>
      </c>
      <c r="AO46" s="69">
        <f t="shared" si="22"/>
        <v>7239.7653538375007</v>
      </c>
      <c r="AP46" s="79">
        <f t="shared" si="23"/>
        <v>196849.21997084163</v>
      </c>
      <c r="AQ46" s="320"/>
      <c r="AR46" s="40" t="s">
        <v>34</v>
      </c>
      <c r="AS46" s="28">
        <f t="shared" si="60"/>
        <v>144795.30707675</v>
      </c>
      <c r="AT46" s="69">
        <f t="shared" si="25"/>
        <v>15999.881431980875</v>
      </c>
      <c r="AU46" s="60">
        <f t="shared" si="82"/>
        <v>160795.18850873088</v>
      </c>
      <c r="AV46" s="69">
        <f t="shared" si="68"/>
        <v>28959.061415350003</v>
      </c>
      <c r="AW46" s="69">
        <f t="shared" si="27"/>
        <v>7239.7653538375007</v>
      </c>
      <c r="AX46" s="79">
        <f t="shared" si="28"/>
        <v>196994.01527791837</v>
      </c>
      <c r="AY46" s="320"/>
      <c r="AZ46" s="40" t="s">
        <v>34</v>
      </c>
      <c r="BA46" s="28">
        <f t="shared" si="29"/>
        <v>147691.213218285</v>
      </c>
      <c r="BB46" s="69">
        <f t="shared" si="30"/>
        <v>16319.879060620493</v>
      </c>
      <c r="BC46" s="60">
        <f t="shared" si="83"/>
        <v>164011.0922789055</v>
      </c>
      <c r="BD46" s="69">
        <f t="shared" si="69"/>
        <v>29538.242643657002</v>
      </c>
      <c r="BE46" s="69">
        <f t="shared" si="32"/>
        <v>7384.5606609142505</v>
      </c>
      <c r="BF46" s="79">
        <f t="shared" si="33"/>
        <v>200933.89558347675</v>
      </c>
      <c r="BG46" s="320"/>
      <c r="BH46" s="40" t="s">
        <v>34</v>
      </c>
      <c r="BI46" s="492">
        <f t="shared" si="89"/>
        <v>149168.12535046786</v>
      </c>
      <c r="BJ46" s="492">
        <f t="shared" si="35"/>
        <v>16483.077851226699</v>
      </c>
      <c r="BK46" s="493">
        <f t="shared" si="85"/>
        <v>165651.20320169456</v>
      </c>
      <c r="BL46" s="492">
        <f t="shared" si="70"/>
        <v>29833.625070093574</v>
      </c>
      <c r="BM46" s="492">
        <f t="shared" si="37"/>
        <v>7458.4062675233936</v>
      </c>
      <c r="BN46" s="494">
        <f t="shared" si="38"/>
        <v>202943.23453931152</v>
      </c>
      <c r="BO46" s="490"/>
      <c r="BP46" s="471" t="s">
        <v>31</v>
      </c>
      <c r="BQ46" s="492">
        <f>152219*1.01</f>
        <v>153741.19</v>
      </c>
      <c r="BR46" s="492">
        <f t="shared" si="40"/>
        <v>16988.401495000002</v>
      </c>
      <c r="BS46" s="493">
        <f t="shared" si="86"/>
        <v>170729.591495</v>
      </c>
      <c r="BT46" s="492">
        <f t="shared" si="71"/>
        <v>30748.238000000001</v>
      </c>
      <c r="BU46" s="492">
        <f t="shared" si="42"/>
        <v>7687.0595000000003</v>
      </c>
      <c r="BV46" s="496">
        <f t="shared" si="43"/>
        <v>209164.88899500002</v>
      </c>
      <c r="BW46" s="490"/>
      <c r="BX46" s="471" t="s">
        <v>34</v>
      </c>
      <c r="BY46" s="492">
        <f t="shared" si="90"/>
        <v>155278.60190000001</v>
      </c>
      <c r="BZ46" s="492">
        <f t="shared" si="45"/>
        <v>17158.285509950001</v>
      </c>
      <c r="CA46" s="493">
        <f t="shared" si="88"/>
        <v>172436.88740995002</v>
      </c>
      <c r="CB46" s="492">
        <f t="shared" si="72"/>
        <v>31055.720380000002</v>
      </c>
      <c r="CC46" s="492">
        <f t="shared" si="47"/>
        <v>7763.9300950000006</v>
      </c>
      <c r="CD46" s="497">
        <f t="shared" si="48"/>
        <v>211256.53788495003</v>
      </c>
      <c r="CE46" s="320"/>
    </row>
    <row r="47" spans="1:83" x14ac:dyDescent="0.25">
      <c r="C47" s="45" t="s">
        <v>52</v>
      </c>
      <c r="D47" s="472" t="s">
        <v>22</v>
      </c>
      <c r="E47" s="347">
        <v>27419</v>
      </c>
      <c r="F47" s="67">
        <f t="shared" si="0"/>
        <v>2947.5425</v>
      </c>
      <c r="G47" s="63">
        <f t="shared" si="1"/>
        <v>30366.5425</v>
      </c>
      <c r="H47" s="67">
        <f t="shared" si="75"/>
        <v>5483.8</v>
      </c>
      <c r="I47" s="67">
        <f t="shared" si="2"/>
        <v>1370.95</v>
      </c>
      <c r="J47" s="65">
        <f t="shared" si="3"/>
        <v>37221.292499999996</v>
      </c>
      <c r="L47" s="41" t="s">
        <v>22</v>
      </c>
      <c r="M47" s="42">
        <f t="shared" si="4"/>
        <v>27693.19</v>
      </c>
      <c r="N47" s="67">
        <f t="shared" si="5"/>
        <v>3004.7111150000001</v>
      </c>
      <c r="O47" s="63">
        <f t="shared" si="78"/>
        <v>30697.901115000001</v>
      </c>
      <c r="P47" s="67">
        <f t="shared" si="64"/>
        <v>5538.6379999999999</v>
      </c>
      <c r="Q47" s="67">
        <f t="shared" si="7"/>
        <v>1384.6595</v>
      </c>
      <c r="R47" s="65">
        <f t="shared" si="8"/>
        <v>37621.198615000001</v>
      </c>
      <c r="S47" s="320"/>
      <c r="T47" s="41" t="s">
        <v>22</v>
      </c>
      <c r="U47" s="42">
        <f t="shared" si="9"/>
        <v>27970.121899999998</v>
      </c>
      <c r="V47" s="67">
        <f t="shared" si="10"/>
        <v>3034.7582261499997</v>
      </c>
      <c r="W47" s="63">
        <f t="shared" si="79"/>
        <v>31004.880126149998</v>
      </c>
      <c r="X47" s="67">
        <f t="shared" si="65"/>
        <v>5594.0243799999998</v>
      </c>
      <c r="Y47" s="67">
        <f t="shared" si="12"/>
        <v>1398.506095</v>
      </c>
      <c r="Z47" s="65">
        <f t="shared" si="13"/>
        <v>37997.410601149997</v>
      </c>
      <c r="AA47" s="320"/>
      <c r="AB47" s="41" t="s">
        <v>22</v>
      </c>
      <c r="AC47" s="22">
        <f t="shared" ref="AC47:AC48" si="91">U47*1.01</f>
        <v>28249.823118999997</v>
      </c>
      <c r="AD47" s="67">
        <f t="shared" si="15"/>
        <v>3065.1058084114998</v>
      </c>
      <c r="AE47" s="63">
        <f t="shared" si="80"/>
        <v>31314.928927411496</v>
      </c>
      <c r="AF47" s="67">
        <f t="shared" si="66"/>
        <v>5649.9646237999996</v>
      </c>
      <c r="AG47" s="67">
        <f t="shared" si="17"/>
        <v>1412.4911559499999</v>
      </c>
      <c r="AH47" s="65">
        <f t="shared" si="18"/>
        <v>38377.384707161502</v>
      </c>
      <c r="AI47" s="320"/>
      <c r="AJ47" s="41" t="s">
        <v>22</v>
      </c>
      <c r="AK47" s="42">
        <f t="shared" si="19"/>
        <v>28744.195023582499</v>
      </c>
      <c r="AL47" s="67">
        <f t="shared" si="20"/>
        <v>3147.4893550822835</v>
      </c>
      <c r="AM47" s="63">
        <f t="shared" si="81"/>
        <v>31891.684378664781</v>
      </c>
      <c r="AN47" s="67">
        <f t="shared" si="67"/>
        <v>5748.8390047165003</v>
      </c>
      <c r="AO47" s="67">
        <f t="shared" si="22"/>
        <v>1437.2097511791251</v>
      </c>
      <c r="AP47" s="65">
        <f t="shared" si="23"/>
        <v>39077.733134560403</v>
      </c>
      <c r="AQ47" s="320"/>
      <c r="AR47" s="349" t="s">
        <v>22</v>
      </c>
      <c r="AS47" s="347">
        <f>AK47*1.005</f>
        <v>28887.91599870041</v>
      </c>
      <c r="AT47" s="67">
        <f t="shared" si="25"/>
        <v>3192.1147178563951</v>
      </c>
      <c r="AU47" s="63">
        <f t="shared" si="82"/>
        <v>32080.030716556805</v>
      </c>
      <c r="AV47" s="67">
        <f t="shared" si="68"/>
        <v>5777.5831997400819</v>
      </c>
      <c r="AW47" s="67">
        <f t="shared" si="27"/>
        <v>1444.3957999350205</v>
      </c>
      <c r="AX47" s="65">
        <f t="shared" si="28"/>
        <v>39302.009716231914</v>
      </c>
      <c r="AY47" s="320"/>
      <c r="AZ47" s="349" t="s">
        <v>22</v>
      </c>
      <c r="BA47" s="347">
        <f t="shared" si="29"/>
        <v>29465.674318674417</v>
      </c>
      <c r="BB47" s="67">
        <f t="shared" si="30"/>
        <v>3255.9570122135233</v>
      </c>
      <c r="BC47" s="63">
        <f t="shared" si="83"/>
        <v>32721.63133088794</v>
      </c>
      <c r="BD47" s="67">
        <f t="shared" si="69"/>
        <v>5893.1348637348838</v>
      </c>
      <c r="BE47" s="67">
        <f t="shared" si="32"/>
        <v>1473.2837159337209</v>
      </c>
      <c r="BF47" s="65">
        <f t="shared" si="33"/>
        <v>40088.049910556547</v>
      </c>
      <c r="BG47" s="320"/>
      <c r="BH47" s="41" t="s">
        <v>22</v>
      </c>
      <c r="BI47" s="498">
        <f>BA47+500</f>
        <v>29965.674318674417</v>
      </c>
      <c r="BJ47" s="487">
        <f t="shared" si="35"/>
        <v>3311.2070122135233</v>
      </c>
      <c r="BK47" s="495">
        <f t="shared" si="85"/>
        <v>33276.88133088794</v>
      </c>
      <c r="BL47" s="487">
        <f t="shared" si="70"/>
        <v>5993.1348637348838</v>
      </c>
      <c r="BM47" s="487">
        <f t="shared" si="37"/>
        <v>1498.2837159337209</v>
      </c>
      <c r="BN47" s="489">
        <f t="shared" si="38"/>
        <v>40768.299910556547</v>
      </c>
      <c r="BO47" s="490"/>
      <c r="BP47" s="499" t="s">
        <v>22</v>
      </c>
      <c r="BQ47" s="491">
        <f>BI47+500</f>
        <v>30465.674318674417</v>
      </c>
      <c r="BR47" s="487">
        <f t="shared" si="40"/>
        <v>3366.4570122135233</v>
      </c>
      <c r="BS47" s="495">
        <f t="shared" si="86"/>
        <v>33832.13133088794</v>
      </c>
      <c r="BT47" s="487">
        <f t="shared" si="71"/>
        <v>6093.1348637348838</v>
      </c>
      <c r="BU47" s="487">
        <f t="shared" si="42"/>
        <v>1523.2837159337209</v>
      </c>
      <c r="BV47" s="489">
        <f t="shared" si="43"/>
        <v>41448.549910556547</v>
      </c>
      <c r="BW47" s="490"/>
      <c r="BX47" s="499" t="s">
        <v>22</v>
      </c>
      <c r="BY47" s="498">
        <f>BQ47+500</f>
        <v>30965.674318674417</v>
      </c>
      <c r="BZ47" s="487">
        <f t="shared" si="45"/>
        <v>3421.7070122135233</v>
      </c>
      <c r="CA47" s="495">
        <f t="shared" si="88"/>
        <v>34387.38133088794</v>
      </c>
      <c r="CB47" s="487">
        <f t="shared" si="72"/>
        <v>6193.1348637348838</v>
      </c>
      <c r="CC47" s="487">
        <f t="shared" si="47"/>
        <v>1548.2837159337209</v>
      </c>
      <c r="CD47" s="489">
        <f t="shared" si="48"/>
        <v>42128.799910556547</v>
      </c>
      <c r="CE47" s="320"/>
    </row>
    <row r="48" spans="1:83" x14ac:dyDescent="0.25">
      <c r="C48" s="578" t="s">
        <v>379</v>
      </c>
      <c r="D48" s="473" t="s">
        <v>24</v>
      </c>
      <c r="E48" s="347">
        <v>28500</v>
      </c>
      <c r="F48" s="68">
        <f t="shared" si="0"/>
        <v>3063.75</v>
      </c>
      <c r="G48" s="55">
        <f t="shared" si="1"/>
        <v>31563.75</v>
      </c>
      <c r="H48" s="68">
        <f t="shared" si="75"/>
        <v>5700</v>
      </c>
      <c r="I48" s="68">
        <f t="shared" si="2"/>
        <v>1425</v>
      </c>
      <c r="J48" s="65">
        <f t="shared" si="3"/>
        <v>38688.75</v>
      </c>
      <c r="L48" s="43" t="s">
        <v>24</v>
      </c>
      <c r="M48" s="42">
        <f t="shared" si="4"/>
        <v>28785</v>
      </c>
      <c r="N48" s="68">
        <f t="shared" si="5"/>
        <v>3123.1725000000001</v>
      </c>
      <c r="O48" s="55">
        <f t="shared" si="78"/>
        <v>31908.172500000001</v>
      </c>
      <c r="P48" s="68">
        <f t="shared" si="64"/>
        <v>5757</v>
      </c>
      <c r="Q48" s="68">
        <f t="shared" si="7"/>
        <v>1439.25</v>
      </c>
      <c r="R48" s="65">
        <f t="shared" si="8"/>
        <v>39104.422500000001</v>
      </c>
      <c r="S48" s="320"/>
      <c r="T48" s="43" t="s">
        <v>24</v>
      </c>
      <c r="U48" s="42">
        <f t="shared" si="9"/>
        <v>29072.85</v>
      </c>
      <c r="V48" s="68">
        <f t="shared" si="10"/>
        <v>3154.4042249999998</v>
      </c>
      <c r="W48" s="55">
        <f t="shared" si="79"/>
        <v>32227.254224999997</v>
      </c>
      <c r="X48" s="68">
        <f t="shared" si="65"/>
        <v>5814.57</v>
      </c>
      <c r="Y48" s="68">
        <f t="shared" si="12"/>
        <v>1453.6424999999999</v>
      </c>
      <c r="Z48" s="65">
        <f t="shared" si="13"/>
        <v>39495.466724999998</v>
      </c>
      <c r="AA48" s="320"/>
      <c r="AB48" s="43" t="s">
        <v>24</v>
      </c>
      <c r="AC48" s="22">
        <f t="shared" si="91"/>
        <v>29363.5785</v>
      </c>
      <c r="AD48" s="68">
        <f t="shared" si="15"/>
        <v>3185.9482672499998</v>
      </c>
      <c r="AE48" s="55">
        <f t="shared" si="80"/>
        <v>32549.526767249998</v>
      </c>
      <c r="AF48" s="68">
        <f t="shared" si="66"/>
        <v>5872.7157000000007</v>
      </c>
      <c r="AG48" s="68">
        <f t="shared" si="17"/>
        <v>1468.1789250000002</v>
      </c>
      <c r="AH48" s="65">
        <f t="shared" si="18"/>
        <v>39890.421392249998</v>
      </c>
      <c r="AI48" s="320"/>
      <c r="AJ48" s="43" t="s">
        <v>24</v>
      </c>
      <c r="AK48" s="42">
        <f t="shared" si="19"/>
        <v>29877.441123750003</v>
      </c>
      <c r="AL48" s="68">
        <f t="shared" si="20"/>
        <v>3271.5798030506253</v>
      </c>
      <c r="AM48" s="55">
        <f t="shared" si="81"/>
        <v>33149.020926800629</v>
      </c>
      <c r="AN48" s="68">
        <f t="shared" si="67"/>
        <v>5975.4882247500009</v>
      </c>
      <c r="AO48" s="68">
        <f t="shared" si="22"/>
        <v>1493.8720561875002</v>
      </c>
      <c r="AP48" s="65">
        <f t="shared" si="23"/>
        <v>40618.38120773813</v>
      </c>
      <c r="AQ48" s="320"/>
      <c r="AR48" s="350" t="s">
        <v>24</v>
      </c>
      <c r="AS48" s="347">
        <f t="shared" ref="AS48:AS50" si="92">AK48*1.005</f>
        <v>30026.828329368749</v>
      </c>
      <c r="AT48" s="68">
        <f t="shared" si="25"/>
        <v>3317.9645303952466</v>
      </c>
      <c r="AU48" s="55">
        <f t="shared" si="82"/>
        <v>33344.792859763998</v>
      </c>
      <c r="AV48" s="68">
        <f t="shared" si="68"/>
        <v>6005.36566587375</v>
      </c>
      <c r="AW48" s="68">
        <f t="shared" si="27"/>
        <v>1501.3414164684375</v>
      </c>
      <c r="AX48" s="65">
        <f t="shared" si="28"/>
        <v>40851.499942106188</v>
      </c>
      <c r="AY48" s="320"/>
      <c r="AZ48" s="350" t="s">
        <v>24</v>
      </c>
      <c r="BA48" s="347">
        <f t="shared" si="29"/>
        <v>30627.364895956125</v>
      </c>
      <c r="BB48" s="68">
        <f t="shared" si="30"/>
        <v>3384.3238210031518</v>
      </c>
      <c r="BC48" s="55">
        <f t="shared" si="83"/>
        <v>34011.688716959274</v>
      </c>
      <c r="BD48" s="68">
        <f t="shared" si="69"/>
        <v>6125.472979191225</v>
      </c>
      <c r="BE48" s="68">
        <f t="shared" si="32"/>
        <v>1531.3682447978063</v>
      </c>
      <c r="BF48" s="65">
        <f t="shared" si="33"/>
        <v>41668.529940948305</v>
      </c>
      <c r="BG48" s="320"/>
      <c r="BH48" s="43" t="s">
        <v>24</v>
      </c>
      <c r="BI48" s="500">
        <f t="shared" ref="BI48:BI58" si="93">BA48+500</f>
        <v>31127.364895956125</v>
      </c>
      <c r="BJ48" s="491">
        <f t="shared" si="35"/>
        <v>3439.5738210031518</v>
      </c>
      <c r="BK48" s="488">
        <f t="shared" si="85"/>
        <v>34566.938716959274</v>
      </c>
      <c r="BL48" s="491">
        <f t="shared" si="70"/>
        <v>6225.472979191225</v>
      </c>
      <c r="BM48" s="491">
        <f t="shared" si="37"/>
        <v>1556.3682447978063</v>
      </c>
      <c r="BN48" s="489">
        <f t="shared" si="38"/>
        <v>42348.779940948305</v>
      </c>
      <c r="BO48" s="490"/>
      <c r="BP48" s="501" t="s">
        <v>24</v>
      </c>
      <c r="BQ48" s="491">
        <f t="shared" ref="BQ48:BQ58" si="94">BI48+500</f>
        <v>31627.364895956125</v>
      </c>
      <c r="BR48" s="491">
        <f t="shared" si="40"/>
        <v>3494.8238210031518</v>
      </c>
      <c r="BS48" s="488">
        <f t="shared" si="86"/>
        <v>35122.188716959274</v>
      </c>
      <c r="BT48" s="491">
        <f t="shared" si="71"/>
        <v>6325.472979191225</v>
      </c>
      <c r="BU48" s="491">
        <f t="shared" si="42"/>
        <v>1581.3682447978063</v>
      </c>
      <c r="BV48" s="489">
        <f t="shared" si="43"/>
        <v>43029.029940948305</v>
      </c>
      <c r="BW48" s="490"/>
      <c r="BX48" s="501" t="s">
        <v>24</v>
      </c>
      <c r="BY48" s="500">
        <f t="shared" ref="BY48:BY58" si="95">BQ48+500</f>
        <v>32127.364895956125</v>
      </c>
      <c r="BZ48" s="491">
        <f t="shared" si="45"/>
        <v>3550.0738210031518</v>
      </c>
      <c r="CA48" s="488">
        <f t="shared" si="88"/>
        <v>35677.438716959274</v>
      </c>
      <c r="CB48" s="491">
        <f t="shared" si="72"/>
        <v>6425.472979191225</v>
      </c>
      <c r="CC48" s="491">
        <f t="shared" si="47"/>
        <v>1606.3682447978063</v>
      </c>
      <c r="CD48" s="489">
        <f t="shared" si="48"/>
        <v>43709.279940948305</v>
      </c>
      <c r="CE48" s="320"/>
    </row>
    <row r="49" spans="1:83" x14ac:dyDescent="0.25">
      <c r="C49" s="468"/>
      <c r="D49" s="473" t="s">
        <v>26</v>
      </c>
      <c r="E49" s="347">
        <v>29599</v>
      </c>
      <c r="F49" s="68">
        <f t="shared" si="0"/>
        <v>3181.8924999999999</v>
      </c>
      <c r="G49" s="55">
        <f t="shared" si="1"/>
        <v>32780.892500000002</v>
      </c>
      <c r="H49" s="68">
        <f t="shared" ref="H49:H57" si="96">E49*$H$3</f>
        <v>5919.8</v>
      </c>
      <c r="I49" s="68">
        <f t="shared" si="2"/>
        <v>1479.95</v>
      </c>
      <c r="J49" s="65">
        <f t="shared" si="3"/>
        <v>40180.642500000002</v>
      </c>
      <c r="L49" s="43" t="s">
        <v>26</v>
      </c>
      <c r="M49" s="42">
        <f t="shared" si="4"/>
        <v>29894.99</v>
      </c>
      <c r="N49" s="68">
        <f t="shared" si="5"/>
        <v>3243.6064150000002</v>
      </c>
      <c r="O49" s="55">
        <f t="shared" si="78"/>
        <v>33138.596415</v>
      </c>
      <c r="P49" s="68">
        <f t="shared" si="64"/>
        <v>5978.9980000000005</v>
      </c>
      <c r="Q49" s="68">
        <f t="shared" si="7"/>
        <v>1494.7495000000001</v>
      </c>
      <c r="R49" s="65">
        <f t="shared" si="8"/>
        <v>40612.343914999998</v>
      </c>
      <c r="S49" s="320"/>
      <c r="T49" s="43" t="s">
        <v>26</v>
      </c>
      <c r="U49" s="42">
        <f t="shared" si="9"/>
        <v>30193.939900000001</v>
      </c>
      <c r="V49" s="68">
        <f t="shared" si="10"/>
        <v>3276.04247915</v>
      </c>
      <c r="W49" s="55">
        <f t="shared" si="79"/>
        <v>33469.982379150002</v>
      </c>
      <c r="X49" s="68">
        <f t="shared" si="65"/>
        <v>6038.787980000001</v>
      </c>
      <c r="Y49" s="68">
        <f t="shared" si="12"/>
        <v>1509.6969950000002</v>
      </c>
      <c r="Z49" s="65">
        <f t="shared" si="13"/>
        <v>41018.467354150001</v>
      </c>
      <c r="AA49" s="320"/>
      <c r="AB49" s="43" t="s">
        <v>26</v>
      </c>
      <c r="AC49" s="22">
        <f t="shared" si="59"/>
        <v>30193.939900000001</v>
      </c>
      <c r="AD49" s="68">
        <f t="shared" si="15"/>
        <v>3276.04247915</v>
      </c>
      <c r="AE49" s="55">
        <f t="shared" si="80"/>
        <v>33469.982379150002</v>
      </c>
      <c r="AF49" s="68">
        <f t="shared" si="66"/>
        <v>6038.787980000001</v>
      </c>
      <c r="AG49" s="68">
        <f t="shared" si="17"/>
        <v>1509.6969950000002</v>
      </c>
      <c r="AH49" s="65">
        <f t="shared" si="18"/>
        <v>41018.467354150001</v>
      </c>
      <c r="AI49" s="320"/>
      <c r="AJ49" s="43" t="s">
        <v>26</v>
      </c>
      <c r="AK49" s="42">
        <f t="shared" si="19"/>
        <v>30722.333848250004</v>
      </c>
      <c r="AL49" s="68">
        <f t="shared" si="20"/>
        <v>3364.0955563833754</v>
      </c>
      <c r="AM49" s="55">
        <f t="shared" si="81"/>
        <v>34086.429404633382</v>
      </c>
      <c r="AN49" s="68">
        <f t="shared" si="67"/>
        <v>6144.466769650001</v>
      </c>
      <c r="AO49" s="68">
        <f t="shared" si="22"/>
        <v>1536.1166924125002</v>
      </c>
      <c r="AP49" s="65">
        <f t="shared" si="23"/>
        <v>41767.012866695884</v>
      </c>
      <c r="AQ49" s="320"/>
      <c r="AR49" s="350" t="s">
        <v>26</v>
      </c>
      <c r="AS49" s="347">
        <f t="shared" si="92"/>
        <v>30875.945517491251</v>
      </c>
      <c r="AT49" s="68">
        <f t="shared" si="25"/>
        <v>3411.7919796827832</v>
      </c>
      <c r="AU49" s="55">
        <f t="shared" si="82"/>
        <v>34287.737497174036</v>
      </c>
      <c r="AV49" s="68">
        <f t="shared" si="68"/>
        <v>6175.1891034982509</v>
      </c>
      <c r="AW49" s="68">
        <f t="shared" si="27"/>
        <v>1543.7972758745627</v>
      </c>
      <c r="AX49" s="65">
        <f t="shared" si="28"/>
        <v>42006.72387654685</v>
      </c>
      <c r="AY49" s="320"/>
      <c r="AZ49" s="350" t="s">
        <v>26</v>
      </c>
      <c r="BA49" s="347">
        <f t="shared" si="29"/>
        <v>31493.464427841078</v>
      </c>
      <c r="BB49" s="68">
        <f t="shared" si="30"/>
        <v>3480.027819276439</v>
      </c>
      <c r="BC49" s="55">
        <f t="shared" si="83"/>
        <v>34973.492247117516</v>
      </c>
      <c r="BD49" s="68">
        <f t="shared" si="69"/>
        <v>6298.6928855682163</v>
      </c>
      <c r="BE49" s="68">
        <f t="shared" si="32"/>
        <v>1574.6732213920541</v>
      </c>
      <c r="BF49" s="65">
        <f t="shared" si="33"/>
        <v>42846.858354077784</v>
      </c>
      <c r="BG49" s="320"/>
      <c r="BH49" s="43" t="s">
        <v>26</v>
      </c>
      <c r="BI49" s="500">
        <f t="shared" si="93"/>
        <v>31993.464427841078</v>
      </c>
      <c r="BJ49" s="491">
        <f t="shared" si="35"/>
        <v>3535.277819276439</v>
      </c>
      <c r="BK49" s="488">
        <f t="shared" si="85"/>
        <v>35528.742247117516</v>
      </c>
      <c r="BL49" s="491">
        <f t="shared" si="70"/>
        <v>6398.6928855682163</v>
      </c>
      <c r="BM49" s="491">
        <f t="shared" si="37"/>
        <v>1599.6732213920541</v>
      </c>
      <c r="BN49" s="489">
        <f t="shared" si="38"/>
        <v>43527.108354077784</v>
      </c>
      <c r="BO49" s="490"/>
      <c r="BP49" s="501" t="s">
        <v>26</v>
      </c>
      <c r="BQ49" s="491">
        <f t="shared" si="94"/>
        <v>32493.464427841078</v>
      </c>
      <c r="BR49" s="491">
        <f t="shared" si="40"/>
        <v>3590.527819276439</v>
      </c>
      <c r="BS49" s="488">
        <f t="shared" si="86"/>
        <v>36083.992247117516</v>
      </c>
      <c r="BT49" s="491">
        <f t="shared" si="71"/>
        <v>6498.6928855682163</v>
      </c>
      <c r="BU49" s="491">
        <f t="shared" si="42"/>
        <v>1624.6732213920541</v>
      </c>
      <c r="BV49" s="489">
        <f t="shared" si="43"/>
        <v>44207.358354077784</v>
      </c>
      <c r="BW49" s="490"/>
      <c r="BX49" s="501" t="s">
        <v>26</v>
      </c>
      <c r="BY49" s="500">
        <f t="shared" si="95"/>
        <v>32993.464427841078</v>
      </c>
      <c r="BZ49" s="491">
        <f t="shared" si="45"/>
        <v>3645.777819276439</v>
      </c>
      <c r="CA49" s="488">
        <f t="shared" si="88"/>
        <v>36639.242247117516</v>
      </c>
      <c r="CB49" s="491">
        <f t="shared" si="72"/>
        <v>6598.6928855682163</v>
      </c>
      <c r="CC49" s="491">
        <f t="shared" si="47"/>
        <v>1649.6732213920541</v>
      </c>
      <c r="CD49" s="489">
        <f t="shared" si="48"/>
        <v>44887.608354077784</v>
      </c>
      <c r="CE49" s="320"/>
    </row>
    <row r="50" spans="1:83" x14ac:dyDescent="0.25">
      <c r="C50" s="468"/>
      <c r="D50" s="473" t="s">
        <v>28</v>
      </c>
      <c r="E50" s="347">
        <v>30663</v>
      </c>
      <c r="F50" s="68">
        <f t="shared" si="0"/>
        <v>3296.2725</v>
      </c>
      <c r="G50" s="55">
        <f t="shared" si="1"/>
        <v>33959.272499999999</v>
      </c>
      <c r="H50" s="68">
        <f t="shared" si="96"/>
        <v>6132.6</v>
      </c>
      <c r="I50" s="68">
        <f t="shared" si="2"/>
        <v>1533.15</v>
      </c>
      <c r="J50" s="65">
        <f t="shared" si="3"/>
        <v>41625.022499999999</v>
      </c>
      <c r="L50" s="43" t="s">
        <v>28</v>
      </c>
      <c r="M50" s="42">
        <f t="shared" si="4"/>
        <v>30969.63</v>
      </c>
      <c r="N50" s="68">
        <f t="shared" si="5"/>
        <v>3360.204855</v>
      </c>
      <c r="O50" s="55">
        <f t="shared" si="78"/>
        <v>34329.834855000001</v>
      </c>
      <c r="P50" s="68">
        <f t="shared" si="64"/>
        <v>6193.9260000000004</v>
      </c>
      <c r="Q50" s="68">
        <f t="shared" si="7"/>
        <v>1548.4815000000001</v>
      </c>
      <c r="R50" s="65">
        <f t="shared" si="8"/>
        <v>42072.242355000002</v>
      </c>
      <c r="S50" s="320"/>
      <c r="T50" s="43" t="s">
        <v>28</v>
      </c>
      <c r="U50" s="42">
        <f t="shared" si="9"/>
        <v>31279.326300000001</v>
      </c>
      <c r="V50" s="68">
        <f t="shared" si="10"/>
        <v>3393.8069035500002</v>
      </c>
      <c r="W50" s="55">
        <f t="shared" si="79"/>
        <v>34673.133203550002</v>
      </c>
      <c r="X50" s="68">
        <f t="shared" si="65"/>
        <v>6255.8652600000005</v>
      </c>
      <c r="Y50" s="68">
        <f t="shared" si="12"/>
        <v>1563.9663150000001</v>
      </c>
      <c r="Z50" s="65">
        <f t="shared" si="13"/>
        <v>42492.964778549998</v>
      </c>
      <c r="AA50" s="320"/>
      <c r="AB50" s="43" t="s">
        <v>28</v>
      </c>
      <c r="AC50" s="22">
        <f t="shared" si="59"/>
        <v>31279.326300000001</v>
      </c>
      <c r="AD50" s="68">
        <f t="shared" si="15"/>
        <v>3393.8069035500002</v>
      </c>
      <c r="AE50" s="55">
        <f t="shared" si="80"/>
        <v>34673.133203550002</v>
      </c>
      <c r="AF50" s="68">
        <f t="shared" si="66"/>
        <v>6255.8652600000005</v>
      </c>
      <c r="AG50" s="68">
        <f t="shared" si="17"/>
        <v>1563.9663150000001</v>
      </c>
      <c r="AH50" s="65">
        <f t="shared" si="18"/>
        <v>42492.964778549998</v>
      </c>
      <c r="AI50" s="320"/>
      <c r="AJ50" s="43" t="s">
        <v>28</v>
      </c>
      <c r="AK50" s="42">
        <f t="shared" si="19"/>
        <v>31826.714510250004</v>
      </c>
      <c r="AL50" s="68">
        <f t="shared" si="20"/>
        <v>3485.0252388723752</v>
      </c>
      <c r="AM50" s="55">
        <f t="shared" si="81"/>
        <v>35311.739749122382</v>
      </c>
      <c r="AN50" s="68">
        <f t="shared" si="67"/>
        <v>6365.3429020500007</v>
      </c>
      <c r="AO50" s="68">
        <f t="shared" si="22"/>
        <v>1591.3357255125002</v>
      </c>
      <c r="AP50" s="65">
        <f t="shared" si="23"/>
        <v>43268.418376684887</v>
      </c>
      <c r="AQ50" s="320"/>
      <c r="AR50" s="350" t="s">
        <v>28</v>
      </c>
      <c r="AS50" s="347">
        <f t="shared" si="92"/>
        <v>31985.848082801251</v>
      </c>
      <c r="AT50" s="68">
        <f t="shared" si="25"/>
        <v>3534.4362131495382</v>
      </c>
      <c r="AU50" s="55">
        <f t="shared" si="82"/>
        <v>35520.284295950791</v>
      </c>
      <c r="AV50" s="68">
        <f t="shared" si="68"/>
        <v>6397.1696165602507</v>
      </c>
      <c r="AW50" s="68">
        <f t="shared" si="27"/>
        <v>1599.2924041400627</v>
      </c>
      <c r="AX50" s="65">
        <f t="shared" si="28"/>
        <v>43516.746316651101</v>
      </c>
      <c r="AY50" s="320"/>
      <c r="AZ50" s="350" t="s">
        <v>28</v>
      </c>
      <c r="BA50" s="347">
        <f t="shared" si="29"/>
        <v>32625.565044457275</v>
      </c>
      <c r="BB50" s="68">
        <f t="shared" si="30"/>
        <v>3605.1249374125291</v>
      </c>
      <c r="BC50" s="55">
        <f t="shared" si="83"/>
        <v>36230.6899818698</v>
      </c>
      <c r="BD50" s="68">
        <f t="shared" si="69"/>
        <v>6525.1130088914551</v>
      </c>
      <c r="BE50" s="68">
        <f t="shared" si="32"/>
        <v>1631.2782522228638</v>
      </c>
      <c r="BF50" s="65">
        <f t="shared" si="33"/>
        <v>44387.081242984124</v>
      </c>
      <c r="BG50" s="320"/>
      <c r="BH50" s="43" t="s">
        <v>28</v>
      </c>
      <c r="BI50" s="500">
        <f t="shared" si="93"/>
        <v>33125.565044457275</v>
      </c>
      <c r="BJ50" s="491">
        <f t="shared" si="35"/>
        <v>3660.3749374125291</v>
      </c>
      <c r="BK50" s="488">
        <f t="shared" si="85"/>
        <v>36785.9399818698</v>
      </c>
      <c r="BL50" s="491">
        <f t="shared" si="70"/>
        <v>6625.1130088914551</v>
      </c>
      <c r="BM50" s="491">
        <f t="shared" si="37"/>
        <v>1656.2782522228638</v>
      </c>
      <c r="BN50" s="489">
        <f t="shared" si="38"/>
        <v>45067.331242984124</v>
      </c>
      <c r="BO50" s="490"/>
      <c r="BP50" s="501" t="s">
        <v>28</v>
      </c>
      <c r="BQ50" s="491">
        <f t="shared" si="94"/>
        <v>33625.565044457275</v>
      </c>
      <c r="BR50" s="491">
        <f t="shared" si="40"/>
        <v>3715.6249374125291</v>
      </c>
      <c r="BS50" s="488">
        <f t="shared" si="86"/>
        <v>37341.1899818698</v>
      </c>
      <c r="BT50" s="491">
        <f t="shared" si="71"/>
        <v>6725.1130088914551</v>
      </c>
      <c r="BU50" s="491">
        <f t="shared" si="42"/>
        <v>1681.2782522228638</v>
      </c>
      <c r="BV50" s="489">
        <f t="shared" si="43"/>
        <v>45747.581242984124</v>
      </c>
      <c r="BW50" s="490"/>
      <c r="BX50" s="501" t="s">
        <v>28</v>
      </c>
      <c r="BY50" s="500">
        <f t="shared" si="95"/>
        <v>34125.565044457275</v>
      </c>
      <c r="BZ50" s="491">
        <f t="shared" si="45"/>
        <v>3770.8749374125291</v>
      </c>
      <c r="CA50" s="488">
        <f t="shared" si="88"/>
        <v>37896.4399818698</v>
      </c>
      <c r="CB50" s="491">
        <f t="shared" si="72"/>
        <v>6825.1130088914551</v>
      </c>
      <c r="CC50" s="491">
        <f t="shared" si="47"/>
        <v>1706.2782522228638</v>
      </c>
      <c r="CD50" s="489">
        <f t="shared" si="48"/>
        <v>46427.831242984124</v>
      </c>
      <c r="CE50" s="320"/>
    </row>
    <row r="51" spans="1:83" ht="15" customHeight="1" x14ac:dyDescent="0.25">
      <c r="C51" s="468"/>
      <c r="D51" s="473" t="s">
        <v>29</v>
      </c>
      <c r="E51" s="347">
        <v>31731</v>
      </c>
      <c r="F51" s="68">
        <f t="shared" si="0"/>
        <v>3411.0825</v>
      </c>
      <c r="G51" s="55">
        <f t="shared" si="1"/>
        <v>35142.082499999997</v>
      </c>
      <c r="H51" s="68">
        <f t="shared" si="96"/>
        <v>6346.2000000000007</v>
      </c>
      <c r="I51" s="68">
        <f t="shared" si="2"/>
        <v>1586.5500000000002</v>
      </c>
      <c r="J51" s="65">
        <f t="shared" si="3"/>
        <v>43074.832500000004</v>
      </c>
      <c r="L51" s="43" t="s">
        <v>29</v>
      </c>
      <c r="M51" s="42">
        <f t="shared" si="4"/>
        <v>32048.31</v>
      </c>
      <c r="N51" s="68">
        <f t="shared" si="5"/>
        <v>3477.2416350000003</v>
      </c>
      <c r="O51" s="55">
        <f t="shared" si="78"/>
        <v>35525.551635000003</v>
      </c>
      <c r="P51" s="68">
        <f t="shared" si="64"/>
        <v>6409.6620000000003</v>
      </c>
      <c r="Q51" s="68">
        <f t="shared" si="7"/>
        <v>1602.4155000000001</v>
      </c>
      <c r="R51" s="65">
        <f t="shared" si="8"/>
        <v>43537.62913500001</v>
      </c>
      <c r="S51" s="320"/>
      <c r="T51" s="43" t="s">
        <v>29</v>
      </c>
      <c r="U51" s="42">
        <f t="shared" si="9"/>
        <v>32368.793100000003</v>
      </c>
      <c r="V51" s="68">
        <f t="shared" si="10"/>
        <v>3512.01405135</v>
      </c>
      <c r="W51" s="55">
        <f t="shared" si="79"/>
        <v>35880.807151350004</v>
      </c>
      <c r="X51" s="68">
        <f t="shared" si="65"/>
        <v>6473.7586200000005</v>
      </c>
      <c r="Y51" s="68">
        <f t="shared" si="12"/>
        <v>1618.4396550000001</v>
      </c>
      <c r="Z51" s="65">
        <f t="shared" si="13"/>
        <v>43973.005426350006</v>
      </c>
      <c r="AA51" s="320"/>
      <c r="AB51" s="43" t="s">
        <v>29</v>
      </c>
      <c r="AC51" s="22">
        <f t="shared" si="59"/>
        <v>32368.793100000003</v>
      </c>
      <c r="AD51" s="68">
        <f t="shared" si="15"/>
        <v>3512.01405135</v>
      </c>
      <c r="AE51" s="55">
        <f t="shared" si="80"/>
        <v>35880.807151350004</v>
      </c>
      <c r="AF51" s="68">
        <f t="shared" si="66"/>
        <v>6473.7586200000005</v>
      </c>
      <c r="AG51" s="68">
        <f t="shared" si="17"/>
        <v>1618.4396550000001</v>
      </c>
      <c r="AH51" s="65">
        <f t="shared" si="18"/>
        <v>43973.005426350006</v>
      </c>
      <c r="AI51" s="320"/>
      <c r="AJ51" s="43" t="s">
        <v>29</v>
      </c>
      <c r="AK51" s="42">
        <f t="shared" si="19"/>
        <v>32935.246979250005</v>
      </c>
      <c r="AL51" s="68">
        <f t="shared" si="20"/>
        <v>3606.4095442278754</v>
      </c>
      <c r="AM51" s="55">
        <f t="shared" si="81"/>
        <v>36541.656523477883</v>
      </c>
      <c r="AN51" s="68">
        <f t="shared" si="67"/>
        <v>6587.049395850001</v>
      </c>
      <c r="AO51" s="68">
        <f t="shared" si="22"/>
        <v>1646.7623489625003</v>
      </c>
      <c r="AP51" s="65">
        <f t="shared" si="23"/>
        <v>44775.46826829038</v>
      </c>
      <c r="AQ51" s="320"/>
      <c r="AR51" s="350" t="s">
        <v>29</v>
      </c>
      <c r="AS51" s="347">
        <f t="shared" si="60"/>
        <v>32935.246979250005</v>
      </c>
      <c r="AT51" s="68">
        <f t="shared" si="25"/>
        <v>3639.3447912071256</v>
      </c>
      <c r="AU51" s="55">
        <f t="shared" si="82"/>
        <v>36574.591770457133</v>
      </c>
      <c r="AV51" s="68">
        <f t="shared" si="68"/>
        <v>6587.049395850001</v>
      </c>
      <c r="AW51" s="68">
        <f t="shared" si="27"/>
        <v>1646.7623489625003</v>
      </c>
      <c r="AX51" s="65">
        <f t="shared" si="28"/>
        <v>44808.403515269631</v>
      </c>
      <c r="AY51" s="320"/>
      <c r="AZ51" s="350" t="s">
        <v>29</v>
      </c>
      <c r="BA51" s="347">
        <f t="shared" si="29"/>
        <v>33593.951918835002</v>
      </c>
      <c r="BB51" s="68">
        <f t="shared" si="30"/>
        <v>3712.1316870312676</v>
      </c>
      <c r="BC51" s="55">
        <f t="shared" si="83"/>
        <v>37306.083605866268</v>
      </c>
      <c r="BD51" s="68">
        <f t="shared" si="69"/>
        <v>6718.790383767001</v>
      </c>
      <c r="BE51" s="68">
        <f t="shared" si="32"/>
        <v>1679.6975959417503</v>
      </c>
      <c r="BF51" s="65">
        <f t="shared" si="33"/>
        <v>45704.571585575017</v>
      </c>
      <c r="BG51" s="320"/>
      <c r="BH51" s="43" t="s">
        <v>29</v>
      </c>
      <c r="BI51" s="500">
        <f t="shared" si="93"/>
        <v>34093.951918835002</v>
      </c>
      <c r="BJ51" s="491">
        <f t="shared" si="35"/>
        <v>3767.3816870312676</v>
      </c>
      <c r="BK51" s="488">
        <f t="shared" si="85"/>
        <v>37861.333605866268</v>
      </c>
      <c r="BL51" s="491">
        <f t="shared" si="70"/>
        <v>6818.790383767001</v>
      </c>
      <c r="BM51" s="491">
        <f t="shared" si="37"/>
        <v>1704.6975959417503</v>
      </c>
      <c r="BN51" s="489">
        <f t="shared" si="38"/>
        <v>46384.821585575017</v>
      </c>
      <c r="BO51" s="490"/>
      <c r="BP51" s="501" t="s">
        <v>29</v>
      </c>
      <c r="BQ51" s="491">
        <f t="shared" si="94"/>
        <v>34593.951918835002</v>
      </c>
      <c r="BR51" s="491">
        <f t="shared" si="40"/>
        <v>3822.6316870312676</v>
      </c>
      <c r="BS51" s="488">
        <f t="shared" si="86"/>
        <v>38416.583605866268</v>
      </c>
      <c r="BT51" s="491">
        <f t="shared" si="71"/>
        <v>6918.790383767001</v>
      </c>
      <c r="BU51" s="491">
        <f t="shared" si="42"/>
        <v>1729.6975959417503</v>
      </c>
      <c r="BV51" s="489">
        <f t="shared" si="43"/>
        <v>47065.071585575017</v>
      </c>
      <c r="BW51" s="490"/>
      <c r="BX51" s="501" t="s">
        <v>29</v>
      </c>
      <c r="BY51" s="500">
        <f t="shared" si="95"/>
        <v>35093.951918835002</v>
      </c>
      <c r="BZ51" s="491">
        <f t="shared" si="45"/>
        <v>3877.8816870312676</v>
      </c>
      <c r="CA51" s="488">
        <f t="shared" si="88"/>
        <v>38971.833605866268</v>
      </c>
      <c r="CB51" s="491">
        <f t="shared" si="72"/>
        <v>7018.790383767001</v>
      </c>
      <c r="CC51" s="491">
        <f t="shared" si="47"/>
        <v>1754.6975959417503</v>
      </c>
      <c r="CD51" s="489">
        <f t="shared" si="48"/>
        <v>47745.321585575017</v>
      </c>
      <c r="CE51" s="320"/>
    </row>
    <row r="52" spans="1:83" x14ac:dyDescent="0.25">
      <c r="C52" s="468"/>
      <c r="D52" s="473" t="s">
        <v>31</v>
      </c>
      <c r="E52" s="347">
        <v>32454</v>
      </c>
      <c r="F52" s="68">
        <f t="shared" si="0"/>
        <v>3488.8049999999998</v>
      </c>
      <c r="G52" s="55">
        <f t="shared" si="1"/>
        <v>35942.805</v>
      </c>
      <c r="H52" s="68">
        <f t="shared" si="96"/>
        <v>6490.8</v>
      </c>
      <c r="I52" s="68">
        <f t="shared" si="2"/>
        <v>1622.7</v>
      </c>
      <c r="J52" s="65">
        <f t="shared" si="3"/>
        <v>44056.305</v>
      </c>
      <c r="L52" s="43" t="s">
        <v>31</v>
      </c>
      <c r="M52" s="42">
        <f t="shared" si="4"/>
        <v>32778.54</v>
      </c>
      <c r="N52" s="68">
        <f t="shared" si="5"/>
        <v>3556.4715900000001</v>
      </c>
      <c r="O52" s="55">
        <f t="shared" si="78"/>
        <v>36335.011590000002</v>
      </c>
      <c r="P52" s="68">
        <f t="shared" si="64"/>
        <v>6555.7080000000005</v>
      </c>
      <c r="Q52" s="68">
        <f t="shared" si="7"/>
        <v>1638.9270000000001</v>
      </c>
      <c r="R52" s="65">
        <f t="shared" si="8"/>
        <v>44529.646590000004</v>
      </c>
      <c r="S52" s="320"/>
      <c r="T52" s="43" t="s">
        <v>31</v>
      </c>
      <c r="U52" s="42">
        <f t="shared" si="9"/>
        <v>33106.325400000002</v>
      </c>
      <c r="V52" s="68">
        <f t="shared" si="10"/>
        <v>3592.0363059000001</v>
      </c>
      <c r="W52" s="55">
        <f t="shared" si="79"/>
        <v>36698.361705900003</v>
      </c>
      <c r="X52" s="68">
        <f t="shared" si="65"/>
        <v>6621.265080000001</v>
      </c>
      <c r="Y52" s="68">
        <f t="shared" si="12"/>
        <v>1655.3162700000003</v>
      </c>
      <c r="Z52" s="65">
        <f t="shared" si="13"/>
        <v>44974.94305590001</v>
      </c>
      <c r="AA52" s="320"/>
      <c r="AB52" s="43" t="s">
        <v>31</v>
      </c>
      <c r="AC52" s="22">
        <f t="shared" si="59"/>
        <v>33106.325400000002</v>
      </c>
      <c r="AD52" s="68">
        <f t="shared" si="15"/>
        <v>3592.0363059000001</v>
      </c>
      <c r="AE52" s="55">
        <f t="shared" si="80"/>
        <v>36698.361705900003</v>
      </c>
      <c r="AF52" s="68">
        <f t="shared" si="66"/>
        <v>6621.265080000001</v>
      </c>
      <c r="AG52" s="68">
        <f t="shared" si="17"/>
        <v>1655.3162700000003</v>
      </c>
      <c r="AH52" s="65">
        <f t="shared" si="18"/>
        <v>44974.94305590001</v>
      </c>
      <c r="AI52" s="320"/>
      <c r="AJ52" s="43" t="s">
        <v>31</v>
      </c>
      <c r="AK52" s="42">
        <f t="shared" si="19"/>
        <v>33685.686094500001</v>
      </c>
      <c r="AL52" s="68">
        <f t="shared" si="20"/>
        <v>3688.5826273477501</v>
      </c>
      <c r="AM52" s="55">
        <f t="shared" si="81"/>
        <v>37374.268721847751</v>
      </c>
      <c r="AN52" s="68">
        <f t="shared" si="67"/>
        <v>6737.1372189000003</v>
      </c>
      <c r="AO52" s="68">
        <f t="shared" si="22"/>
        <v>1684.2843047250001</v>
      </c>
      <c r="AP52" s="65">
        <f t="shared" si="23"/>
        <v>45795.690245472753</v>
      </c>
      <c r="AQ52" s="320"/>
      <c r="AR52" s="350" t="s">
        <v>31</v>
      </c>
      <c r="AS52" s="347">
        <f t="shared" si="60"/>
        <v>33685.686094500001</v>
      </c>
      <c r="AT52" s="68">
        <f t="shared" si="25"/>
        <v>3722.26831344225</v>
      </c>
      <c r="AU52" s="55">
        <f t="shared" si="82"/>
        <v>37407.954407942249</v>
      </c>
      <c r="AV52" s="68">
        <f t="shared" si="68"/>
        <v>6737.1372189000003</v>
      </c>
      <c r="AW52" s="68">
        <f t="shared" si="27"/>
        <v>1684.2843047250001</v>
      </c>
      <c r="AX52" s="65">
        <f t="shared" si="28"/>
        <v>45829.375931567251</v>
      </c>
      <c r="AY52" s="320"/>
      <c r="AZ52" s="350" t="s">
        <v>31</v>
      </c>
      <c r="BA52" s="347">
        <f t="shared" si="29"/>
        <v>34359.399816390003</v>
      </c>
      <c r="BB52" s="68">
        <f t="shared" si="30"/>
        <v>3796.7136797110952</v>
      </c>
      <c r="BC52" s="55">
        <f t="shared" si="83"/>
        <v>38156.113496101098</v>
      </c>
      <c r="BD52" s="68">
        <f t="shared" si="69"/>
        <v>6871.879963278001</v>
      </c>
      <c r="BE52" s="68">
        <f t="shared" si="32"/>
        <v>1717.9699908195003</v>
      </c>
      <c r="BF52" s="65">
        <f t="shared" si="33"/>
        <v>46745.9634501986</v>
      </c>
      <c r="BG52" s="320"/>
      <c r="BH52" s="43" t="s">
        <v>31</v>
      </c>
      <c r="BI52" s="500">
        <f t="shared" si="93"/>
        <v>34859.399816390003</v>
      </c>
      <c r="BJ52" s="491">
        <f t="shared" si="35"/>
        <v>3851.9636797110952</v>
      </c>
      <c r="BK52" s="488">
        <f t="shared" si="85"/>
        <v>38711.363496101098</v>
      </c>
      <c r="BL52" s="491">
        <f t="shared" si="70"/>
        <v>6971.879963278001</v>
      </c>
      <c r="BM52" s="491">
        <f t="shared" si="37"/>
        <v>1742.9699908195003</v>
      </c>
      <c r="BN52" s="489">
        <f t="shared" si="38"/>
        <v>47426.2134501986</v>
      </c>
      <c r="BO52" s="490"/>
      <c r="BP52" s="501" t="s">
        <v>31</v>
      </c>
      <c r="BQ52" s="491">
        <f t="shared" si="94"/>
        <v>35359.399816390003</v>
      </c>
      <c r="BR52" s="491">
        <f t="shared" si="40"/>
        <v>3907.2136797110952</v>
      </c>
      <c r="BS52" s="488">
        <f t="shared" si="86"/>
        <v>39266.613496101098</v>
      </c>
      <c r="BT52" s="491">
        <f t="shared" si="71"/>
        <v>7071.879963278001</v>
      </c>
      <c r="BU52" s="491">
        <f t="shared" si="42"/>
        <v>1767.9699908195003</v>
      </c>
      <c r="BV52" s="489">
        <f t="shared" si="43"/>
        <v>48106.4634501986</v>
      </c>
      <c r="BW52" s="490"/>
      <c r="BX52" s="501" t="s">
        <v>31</v>
      </c>
      <c r="BY52" s="500">
        <f t="shared" si="95"/>
        <v>35859.399816390003</v>
      </c>
      <c r="BZ52" s="491">
        <f t="shared" si="45"/>
        <v>3962.4636797110952</v>
      </c>
      <c r="CA52" s="488">
        <f t="shared" si="88"/>
        <v>39821.863496101098</v>
      </c>
      <c r="CB52" s="491">
        <f t="shared" si="72"/>
        <v>7171.879963278001</v>
      </c>
      <c r="CC52" s="491">
        <f t="shared" si="47"/>
        <v>1792.9699908195003</v>
      </c>
      <c r="CD52" s="489">
        <f t="shared" si="48"/>
        <v>48786.7134501986</v>
      </c>
      <c r="CE52" s="320"/>
    </row>
    <row r="53" spans="1:83" x14ac:dyDescent="0.25">
      <c r="C53" s="468"/>
      <c r="D53" s="473" t="s">
        <v>32</v>
      </c>
      <c r="E53" s="347">
        <v>33515</v>
      </c>
      <c r="F53" s="68">
        <f t="shared" si="0"/>
        <v>3602.8624999999997</v>
      </c>
      <c r="G53" s="55">
        <f t="shared" si="1"/>
        <v>37117.862500000003</v>
      </c>
      <c r="H53" s="68">
        <f t="shared" si="96"/>
        <v>6703</v>
      </c>
      <c r="I53" s="68">
        <f t="shared" si="2"/>
        <v>1675.75</v>
      </c>
      <c r="J53" s="65">
        <f t="shared" si="3"/>
        <v>45496.612500000003</v>
      </c>
      <c r="L53" s="43" t="s">
        <v>32</v>
      </c>
      <c r="M53" s="42">
        <f t="shared" si="4"/>
        <v>33850.15</v>
      </c>
      <c r="N53" s="68">
        <f t="shared" si="5"/>
        <v>3672.7412750000003</v>
      </c>
      <c r="O53" s="55">
        <f t="shared" si="78"/>
        <v>37522.891275000002</v>
      </c>
      <c r="P53" s="68">
        <f t="shared" si="64"/>
        <v>6770.0300000000007</v>
      </c>
      <c r="Q53" s="68">
        <f t="shared" si="7"/>
        <v>1692.5075000000002</v>
      </c>
      <c r="R53" s="65">
        <f t="shared" si="8"/>
        <v>45985.428775</v>
      </c>
      <c r="S53" s="320"/>
      <c r="T53" s="43" t="s">
        <v>32</v>
      </c>
      <c r="U53" s="42">
        <f t="shared" si="9"/>
        <v>34188.6515</v>
      </c>
      <c r="V53" s="68">
        <f t="shared" si="10"/>
        <v>3709.4686877499998</v>
      </c>
      <c r="W53" s="55">
        <f t="shared" si="79"/>
        <v>37898.120187749999</v>
      </c>
      <c r="X53" s="68">
        <f t="shared" si="65"/>
        <v>6837.7303000000002</v>
      </c>
      <c r="Y53" s="68">
        <f t="shared" si="12"/>
        <v>1709.432575</v>
      </c>
      <c r="Z53" s="65">
        <f t="shared" si="13"/>
        <v>46445.283062750001</v>
      </c>
      <c r="AA53" s="320"/>
      <c r="AB53" s="43" t="s">
        <v>32</v>
      </c>
      <c r="AC53" s="22">
        <f t="shared" si="59"/>
        <v>34188.6515</v>
      </c>
      <c r="AD53" s="68">
        <f t="shared" si="15"/>
        <v>3709.4686877499998</v>
      </c>
      <c r="AE53" s="55">
        <f t="shared" si="80"/>
        <v>37898.120187749999</v>
      </c>
      <c r="AF53" s="68">
        <f t="shared" si="66"/>
        <v>6837.7303000000002</v>
      </c>
      <c r="AG53" s="68">
        <f t="shared" si="17"/>
        <v>1709.432575</v>
      </c>
      <c r="AH53" s="65">
        <f t="shared" si="18"/>
        <v>46445.283062750001</v>
      </c>
      <c r="AI53" s="320"/>
      <c r="AJ53" s="43" t="s">
        <v>32</v>
      </c>
      <c r="AK53" s="42">
        <f t="shared" si="19"/>
        <v>34786.952901249999</v>
      </c>
      <c r="AL53" s="68">
        <f t="shared" si="20"/>
        <v>3809.1713426868751</v>
      </c>
      <c r="AM53" s="55">
        <f t="shared" si="81"/>
        <v>38596.124243936873</v>
      </c>
      <c r="AN53" s="68">
        <f t="shared" si="67"/>
        <v>6957.3905802500003</v>
      </c>
      <c r="AO53" s="68">
        <f t="shared" si="22"/>
        <v>1739.3476450625001</v>
      </c>
      <c r="AP53" s="65">
        <f t="shared" si="23"/>
        <v>47292.862469249376</v>
      </c>
      <c r="AQ53" s="320"/>
      <c r="AR53" s="350" t="s">
        <v>32</v>
      </c>
      <c r="AS53" s="347">
        <f t="shared" si="60"/>
        <v>34786.952901249999</v>
      </c>
      <c r="AT53" s="68">
        <f t="shared" si="25"/>
        <v>3843.9582955881251</v>
      </c>
      <c r="AU53" s="55">
        <f t="shared" si="82"/>
        <v>38630.911196838126</v>
      </c>
      <c r="AV53" s="68">
        <f t="shared" si="68"/>
        <v>6957.3905802500003</v>
      </c>
      <c r="AW53" s="68">
        <f t="shared" si="27"/>
        <v>1739.3476450625001</v>
      </c>
      <c r="AX53" s="65">
        <f t="shared" si="28"/>
        <v>47327.649422150629</v>
      </c>
      <c r="AY53" s="320"/>
      <c r="AZ53" s="350" t="s">
        <v>32</v>
      </c>
      <c r="BA53" s="347">
        <f t="shared" si="29"/>
        <v>35482.691959274998</v>
      </c>
      <c r="BB53" s="68">
        <f t="shared" si="30"/>
        <v>3920.8374614998875</v>
      </c>
      <c r="BC53" s="55">
        <f t="shared" si="83"/>
        <v>39403.529420774888</v>
      </c>
      <c r="BD53" s="68">
        <f t="shared" si="69"/>
        <v>7096.5383918549996</v>
      </c>
      <c r="BE53" s="68">
        <f t="shared" si="32"/>
        <v>1774.1345979637499</v>
      </c>
      <c r="BF53" s="65">
        <f t="shared" si="33"/>
        <v>48274.202410593636</v>
      </c>
      <c r="BG53" s="320"/>
      <c r="BH53" s="43" t="s">
        <v>32</v>
      </c>
      <c r="BI53" s="500">
        <f t="shared" si="93"/>
        <v>35982.691959274998</v>
      </c>
      <c r="BJ53" s="491">
        <f t="shared" si="35"/>
        <v>3976.0874614998875</v>
      </c>
      <c r="BK53" s="488">
        <f t="shared" si="85"/>
        <v>39958.779420774888</v>
      </c>
      <c r="BL53" s="491">
        <f t="shared" si="70"/>
        <v>7196.5383918549996</v>
      </c>
      <c r="BM53" s="491">
        <f t="shared" si="37"/>
        <v>1799.1345979637499</v>
      </c>
      <c r="BN53" s="489">
        <f t="shared" si="38"/>
        <v>48954.452410593636</v>
      </c>
      <c r="BO53" s="490"/>
      <c r="BP53" s="501" t="s">
        <v>32</v>
      </c>
      <c r="BQ53" s="491">
        <f t="shared" si="94"/>
        <v>36482.691959274998</v>
      </c>
      <c r="BR53" s="491">
        <f t="shared" si="40"/>
        <v>4031.3374614998875</v>
      </c>
      <c r="BS53" s="488">
        <f t="shared" si="86"/>
        <v>40514.029420774888</v>
      </c>
      <c r="BT53" s="491">
        <f t="shared" si="71"/>
        <v>7296.5383918549996</v>
      </c>
      <c r="BU53" s="491">
        <f t="shared" si="42"/>
        <v>1824.1345979637499</v>
      </c>
      <c r="BV53" s="489">
        <f t="shared" si="43"/>
        <v>49634.702410593636</v>
      </c>
      <c r="BW53" s="490"/>
      <c r="BX53" s="501" t="s">
        <v>32</v>
      </c>
      <c r="BY53" s="500">
        <f t="shared" si="95"/>
        <v>36982.691959274998</v>
      </c>
      <c r="BZ53" s="491">
        <f t="shared" si="45"/>
        <v>4086.5874614998875</v>
      </c>
      <c r="CA53" s="488">
        <f t="shared" si="88"/>
        <v>41069.279420774888</v>
      </c>
      <c r="CB53" s="491">
        <f t="shared" si="72"/>
        <v>7396.5383918549996</v>
      </c>
      <c r="CC53" s="491">
        <f t="shared" si="47"/>
        <v>1849.1345979637499</v>
      </c>
      <c r="CD53" s="489">
        <f t="shared" si="48"/>
        <v>50314.952410593636</v>
      </c>
      <c r="CE53" s="320"/>
    </row>
    <row r="54" spans="1:83" x14ac:dyDescent="0.25">
      <c r="C54" s="468"/>
      <c r="D54" s="473" t="s">
        <v>34</v>
      </c>
      <c r="E54" s="347">
        <v>35000</v>
      </c>
      <c r="F54" s="68">
        <f t="shared" si="0"/>
        <v>3762.5</v>
      </c>
      <c r="G54" s="55">
        <f t="shared" si="1"/>
        <v>38762.5</v>
      </c>
      <c r="H54" s="68">
        <f t="shared" si="96"/>
        <v>7000</v>
      </c>
      <c r="I54" s="68">
        <f t="shared" si="2"/>
        <v>1750</v>
      </c>
      <c r="J54" s="65">
        <f t="shared" si="3"/>
        <v>47512.5</v>
      </c>
      <c r="L54" s="43" t="s">
        <v>34</v>
      </c>
      <c r="M54" s="42">
        <f t="shared" si="4"/>
        <v>35350</v>
      </c>
      <c r="N54" s="68">
        <f t="shared" si="5"/>
        <v>3835.4749999999999</v>
      </c>
      <c r="O54" s="55">
        <f t="shared" si="78"/>
        <v>39185.474999999999</v>
      </c>
      <c r="P54" s="68">
        <f t="shared" si="64"/>
        <v>7070</v>
      </c>
      <c r="Q54" s="68">
        <f t="shared" si="7"/>
        <v>1767.5</v>
      </c>
      <c r="R54" s="65">
        <f t="shared" si="8"/>
        <v>48022.974999999999</v>
      </c>
      <c r="S54" s="320"/>
      <c r="T54" s="43" t="s">
        <v>34</v>
      </c>
      <c r="U54" s="42">
        <f t="shared" si="9"/>
        <v>35703.5</v>
      </c>
      <c r="V54" s="68">
        <f t="shared" si="10"/>
        <v>3873.8297499999999</v>
      </c>
      <c r="W54" s="55">
        <f t="shared" si="79"/>
        <v>39577.329749999997</v>
      </c>
      <c r="X54" s="68">
        <f t="shared" si="65"/>
        <v>7140.7000000000007</v>
      </c>
      <c r="Y54" s="68">
        <f t="shared" si="12"/>
        <v>1785.1750000000002</v>
      </c>
      <c r="Z54" s="65">
        <f t="shared" si="13"/>
        <v>48503.204750000004</v>
      </c>
      <c r="AA54" s="320"/>
      <c r="AB54" s="43" t="s">
        <v>34</v>
      </c>
      <c r="AC54" s="22">
        <f t="shared" si="59"/>
        <v>35703.5</v>
      </c>
      <c r="AD54" s="68">
        <f t="shared" si="15"/>
        <v>3873.8297499999999</v>
      </c>
      <c r="AE54" s="55">
        <f t="shared" si="80"/>
        <v>39577.329749999997</v>
      </c>
      <c r="AF54" s="68">
        <f t="shared" si="66"/>
        <v>7140.7000000000007</v>
      </c>
      <c r="AG54" s="68">
        <f t="shared" si="17"/>
        <v>1785.1750000000002</v>
      </c>
      <c r="AH54" s="65">
        <f t="shared" si="18"/>
        <v>48503.204750000004</v>
      </c>
      <c r="AI54" s="320"/>
      <c r="AJ54" s="43" t="s">
        <v>34</v>
      </c>
      <c r="AK54" s="42">
        <f t="shared" si="19"/>
        <v>36328.311250000006</v>
      </c>
      <c r="AL54" s="68">
        <f t="shared" si="20"/>
        <v>3977.9500818750007</v>
      </c>
      <c r="AM54" s="55">
        <f t="shared" si="81"/>
        <v>40306.261331875008</v>
      </c>
      <c r="AN54" s="68">
        <f t="shared" si="67"/>
        <v>7265.6622500000012</v>
      </c>
      <c r="AO54" s="68">
        <f t="shared" si="22"/>
        <v>1816.4155625000003</v>
      </c>
      <c r="AP54" s="65">
        <f t="shared" si="23"/>
        <v>49388.339144375008</v>
      </c>
      <c r="AQ54" s="320"/>
      <c r="AR54" s="350" t="s">
        <v>34</v>
      </c>
      <c r="AS54" s="347">
        <f t="shared" si="60"/>
        <v>36328.311250000006</v>
      </c>
      <c r="AT54" s="68">
        <f t="shared" si="25"/>
        <v>4014.2783931250005</v>
      </c>
      <c r="AU54" s="55">
        <f t="shared" si="82"/>
        <v>40342.589643125008</v>
      </c>
      <c r="AV54" s="68">
        <f t="shared" si="68"/>
        <v>7265.6622500000012</v>
      </c>
      <c r="AW54" s="68">
        <f t="shared" si="27"/>
        <v>1816.4155625000003</v>
      </c>
      <c r="AX54" s="65">
        <f t="shared" si="28"/>
        <v>49424.667455625007</v>
      </c>
      <c r="AY54" s="320"/>
      <c r="AZ54" s="350" t="s">
        <v>34</v>
      </c>
      <c r="BA54" s="347">
        <f t="shared" si="29"/>
        <v>37054.877475000008</v>
      </c>
      <c r="BB54" s="68">
        <f t="shared" si="30"/>
        <v>4094.5639609875011</v>
      </c>
      <c r="BC54" s="55">
        <f t="shared" si="83"/>
        <v>41149.441435987508</v>
      </c>
      <c r="BD54" s="68">
        <f t="shared" si="69"/>
        <v>7410.9754950000024</v>
      </c>
      <c r="BE54" s="68">
        <f t="shared" si="32"/>
        <v>1852.7438737500006</v>
      </c>
      <c r="BF54" s="65">
        <f t="shared" si="33"/>
        <v>50413.160804737512</v>
      </c>
      <c r="BG54" s="320"/>
      <c r="BH54" s="43" t="s">
        <v>34</v>
      </c>
      <c r="BI54" s="500">
        <f t="shared" si="93"/>
        <v>37554.877475000008</v>
      </c>
      <c r="BJ54" s="491">
        <f t="shared" si="35"/>
        <v>4149.8139609875006</v>
      </c>
      <c r="BK54" s="488">
        <f t="shared" si="85"/>
        <v>41704.691435987508</v>
      </c>
      <c r="BL54" s="491">
        <f t="shared" si="70"/>
        <v>7510.9754950000024</v>
      </c>
      <c r="BM54" s="491">
        <f t="shared" si="37"/>
        <v>1877.7438737500006</v>
      </c>
      <c r="BN54" s="489">
        <f t="shared" si="38"/>
        <v>51093.410804737512</v>
      </c>
      <c r="BO54" s="490"/>
      <c r="BP54" s="501" t="s">
        <v>34</v>
      </c>
      <c r="BQ54" s="491">
        <f t="shared" si="94"/>
        <v>38054.877475000008</v>
      </c>
      <c r="BR54" s="491">
        <f t="shared" si="40"/>
        <v>4205.0639609875006</v>
      </c>
      <c r="BS54" s="488">
        <f t="shared" si="86"/>
        <v>42259.941435987508</v>
      </c>
      <c r="BT54" s="491">
        <f t="shared" si="71"/>
        <v>7610.9754950000024</v>
      </c>
      <c r="BU54" s="491">
        <f t="shared" si="42"/>
        <v>1902.7438737500006</v>
      </c>
      <c r="BV54" s="489">
        <f t="shared" si="43"/>
        <v>51773.660804737512</v>
      </c>
      <c r="BW54" s="490"/>
      <c r="BX54" s="501" t="s">
        <v>34</v>
      </c>
      <c r="BY54" s="500">
        <f t="shared" si="95"/>
        <v>38554.877475000008</v>
      </c>
      <c r="BZ54" s="491">
        <f t="shared" si="45"/>
        <v>4260.3139609875006</v>
      </c>
      <c r="CA54" s="488">
        <f t="shared" si="88"/>
        <v>42815.191435987508</v>
      </c>
      <c r="CB54" s="491">
        <f t="shared" si="72"/>
        <v>7710.9754950000024</v>
      </c>
      <c r="CC54" s="491">
        <f t="shared" si="47"/>
        <v>1927.7438737500006</v>
      </c>
      <c r="CD54" s="489">
        <f t="shared" si="48"/>
        <v>52453.910804737512</v>
      </c>
      <c r="CE54" s="320"/>
    </row>
    <row r="55" spans="1:83" x14ac:dyDescent="0.25">
      <c r="C55" s="468"/>
      <c r="D55" s="473" t="s">
        <v>35</v>
      </c>
      <c r="E55" s="347">
        <v>36571</v>
      </c>
      <c r="F55" s="68">
        <f t="shared" si="0"/>
        <v>3931.3825000000002</v>
      </c>
      <c r="G55" s="55">
        <f t="shared" si="1"/>
        <v>40502.3825</v>
      </c>
      <c r="H55" s="68">
        <f t="shared" si="96"/>
        <v>7314.2000000000007</v>
      </c>
      <c r="I55" s="68">
        <f t="shared" si="2"/>
        <v>1828.5500000000002</v>
      </c>
      <c r="J55" s="65">
        <f t="shared" si="3"/>
        <v>49645.132500000007</v>
      </c>
      <c r="L55" s="43" t="s">
        <v>35</v>
      </c>
      <c r="M55" s="42">
        <f t="shared" si="4"/>
        <v>36936.71</v>
      </c>
      <c r="N55" s="68">
        <f t="shared" si="5"/>
        <v>4007.6330349999998</v>
      </c>
      <c r="O55" s="55">
        <f t="shared" si="78"/>
        <v>40944.343034999998</v>
      </c>
      <c r="P55" s="68">
        <f t="shared" si="64"/>
        <v>7387.3420000000006</v>
      </c>
      <c r="Q55" s="68">
        <f t="shared" si="7"/>
        <v>1846.8355000000001</v>
      </c>
      <c r="R55" s="65">
        <f t="shared" si="8"/>
        <v>50178.520535000003</v>
      </c>
      <c r="S55" s="320"/>
      <c r="T55" s="43" t="s">
        <v>35</v>
      </c>
      <c r="U55" s="42">
        <f t="shared" si="9"/>
        <v>37306.077100000002</v>
      </c>
      <c r="V55" s="68">
        <f t="shared" si="10"/>
        <v>4047.7093653500001</v>
      </c>
      <c r="W55" s="55">
        <f t="shared" si="79"/>
        <v>41353.78646535</v>
      </c>
      <c r="X55" s="68">
        <f t="shared" si="65"/>
        <v>7461.2154200000004</v>
      </c>
      <c r="Y55" s="68">
        <f t="shared" si="12"/>
        <v>1865.3038550000001</v>
      </c>
      <c r="Z55" s="65">
        <f t="shared" si="13"/>
        <v>50680.305740349999</v>
      </c>
      <c r="AA55" s="320"/>
      <c r="AB55" s="43" t="s">
        <v>35</v>
      </c>
      <c r="AC55" s="22">
        <f t="shared" si="59"/>
        <v>37306.077100000002</v>
      </c>
      <c r="AD55" s="68">
        <f t="shared" si="15"/>
        <v>4047.7093653500001</v>
      </c>
      <c r="AE55" s="55">
        <f t="shared" si="80"/>
        <v>41353.78646535</v>
      </c>
      <c r="AF55" s="68">
        <f t="shared" si="66"/>
        <v>7461.2154200000004</v>
      </c>
      <c r="AG55" s="68">
        <f t="shared" si="17"/>
        <v>1865.3038550000001</v>
      </c>
      <c r="AH55" s="65">
        <f t="shared" si="18"/>
        <v>50680.305740349999</v>
      </c>
      <c r="AI55" s="320"/>
      <c r="AJ55" s="43" t="s">
        <v>35</v>
      </c>
      <c r="AK55" s="42">
        <f t="shared" si="19"/>
        <v>37958.933449250006</v>
      </c>
      <c r="AL55" s="68">
        <f t="shared" si="20"/>
        <v>4156.5032126928754</v>
      </c>
      <c r="AM55" s="55">
        <f t="shared" si="81"/>
        <v>42115.436661942884</v>
      </c>
      <c r="AN55" s="68">
        <f t="shared" si="67"/>
        <v>7591.7866898500015</v>
      </c>
      <c r="AO55" s="68">
        <f t="shared" si="22"/>
        <v>1897.9466724625004</v>
      </c>
      <c r="AP55" s="65">
        <f t="shared" si="23"/>
        <v>51605.170024255385</v>
      </c>
      <c r="AQ55" s="320"/>
      <c r="AR55" s="350" t="s">
        <v>35</v>
      </c>
      <c r="AS55" s="347">
        <f t="shared" si="60"/>
        <v>37958.933449250006</v>
      </c>
      <c r="AT55" s="68">
        <f t="shared" si="25"/>
        <v>4194.4621461421257</v>
      </c>
      <c r="AU55" s="55">
        <f t="shared" si="82"/>
        <v>42153.395595392132</v>
      </c>
      <c r="AV55" s="68">
        <f t="shared" si="68"/>
        <v>7591.7866898500015</v>
      </c>
      <c r="AW55" s="68">
        <f t="shared" si="27"/>
        <v>1897.9466724625004</v>
      </c>
      <c r="AX55" s="65">
        <f t="shared" si="28"/>
        <v>51643.128957704634</v>
      </c>
      <c r="AY55" s="320"/>
      <c r="AZ55" s="350" t="s">
        <v>35</v>
      </c>
      <c r="BA55" s="347">
        <f t="shared" si="29"/>
        <v>38718.112118235003</v>
      </c>
      <c r="BB55" s="68">
        <f t="shared" si="30"/>
        <v>4278.3513890649683</v>
      </c>
      <c r="BC55" s="55">
        <f t="shared" si="83"/>
        <v>42996.463507299974</v>
      </c>
      <c r="BD55" s="68">
        <f t="shared" si="69"/>
        <v>7743.6224236470007</v>
      </c>
      <c r="BE55" s="68">
        <f t="shared" si="32"/>
        <v>1935.9056059117502</v>
      </c>
      <c r="BF55" s="65">
        <f t="shared" si="33"/>
        <v>52675.991536858724</v>
      </c>
      <c r="BG55" s="320"/>
      <c r="BH55" s="43" t="s">
        <v>35</v>
      </c>
      <c r="BI55" s="500">
        <f t="shared" si="93"/>
        <v>39218.112118235003</v>
      </c>
      <c r="BJ55" s="491">
        <f t="shared" si="35"/>
        <v>4333.6013890649683</v>
      </c>
      <c r="BK55" s="488">
        <f t="shared" si="85"/>
        <v>43551.713507299974</v>
      </c>
      <c r="BL55" s="491">
        <f t="shared" si="70"/>
        <v>7843.6224236470007</v>
      </c>
      <c r="BM55" s="491">
        <f t="shared" si="37"/>
        <v>1960.9056059117502</v>
      </c>
      <c r="BN55" s="489">
        <f t="shared" si="38"/>
        <v>53356.241536858724</v>
      </c>
      <c r="BO55" s="490"/>
      <c r="BP55" s="501" t="s">
        <v>35</v>
      </c>
      <c r="BQ55" s="491">
        <f t="shared" si="94"/>
        <v>39718.112118235003</v>
      </c>
      <c r="BR55" s="491">
        <f t="shared" si="40"/>
        <v>4388.8513890649683</v>
      </c>
      <c r="BS55" s="488">
        <f t="shared" si="86"/>
        <v>44106.963507299974</v>
      </c>
      <c r="BT55" s="491">
        <f t="shared" si="71"/>
        <v>7943.6224236470007</v>
      </c>
      <c r="BU55" s="491">
        <f t="shared" si="42"/>
        <v>1985.9056059117502</v>
      </c>
      <c r="BV55" s="489">
        <f t="shared" si="43"/>
        <v>54036.491536858724</v>
      </c>
      <c r="BW55" s="490"/>
      <c r="BX55" s="501" t="s">
        <v>35</v>
      </c>
      <c r="BY55" s="500">
        <f t="shared" si="95"/>
        <v>40218.112118235003</v>
      </c>
      <c r="BZ55" s="491">
        <f t="shared" si="45"/>
        <v>4444.1013890649683</v>
      </c>
      <c r="CA55" s="488">
        <f t="shared" si="88"/>
        <v>44662.213507299974</v>
      </c>
      <c r="CB55" s="491">
        <f t="shared" si="72"/>
        <v>8043.6224236470007</v>
      </c>
      <c r="CC55" s="491">
        <f t="shared" si="47"/>
        <v>2010.9056059117502</v>
      </c>
      <c r="CD55" s="489">
        <f t="shared" si="48"/>
        <v>54716.741536858724</v>
      </c>
      <c r="CE55" s="320"/>
    </row>
    <row r="56" spans="1:83" x14ac:dyDescent="0.25">
      <c r="C56" s="468"/>
      <c r="D56" s="473" t="s">
        <v>36</v>
      </c>
      <c r="E56" s="347">
        <v>38129</v>
      </c>
      <c r="F56" s="68">
        <f t="shared" si="0"/>
        <v>4098.8675000000003</v>
      </c>
      <c r="G56" s="55">
        <f t="shared" si="1"/>
        <v>42227.8675</v>
      </c>
      <c r="H56" s="68">
        <f t="shared" si="96"/>
        <v>7625.8</v>
      </c>
      <c r="I56" s="68">
        <f t="shared" si="2"/>
        <v>1906.45</v>
      </c>
      <c r="J56" s="65">
        <f t="shared" si="3"/>
        <v>51760.1175</v>
      </c>
      <c r="L56" s="43" t="s">
        <v>36</v>
      </c>
      <c r="M56" s="42">
        <f t="shared" si="4"/>
        <v>38510.29</v>
      </c>
      <c r="N56" s="68">
        <f t="shared" si="5"/>
        <v>4178.3664650000001</v>
      </c>
      <c r="O56" s="55">
        <f t="shared" si="78"/>
        <v>42688.656465</v>
      </c>
      <c r="P56" s="68">
        <f t="shared" si="64"/>
        <v>7702.0580000000009</v>
      </c>
      <c r="Q56" s="68">
        <f t="shared" si="7"/>
        <v>1925.5145000000002</v>
      </c>
      <c r="R56" s="65">
        <f t="shared" si="8"/>
        <v>52316.228964999995</v>
      </c>
      <c r="S56" s="320"/>
      <c r="T56" s="43" t="s">
        <v>36</v>
      </c>
      <c r="U56" s="42">
        <f t="shared" si="9"/>
        <v>38895.392899999999</v>
      </c>
      <c r="V56" s="68">
        <f t="shared" si="10"/>
        <v>4220.1501296500001</v>
      </c>
      <c r="W56" s="55">
        <f t="shared" si="79"/>
        <v>43115.543029649998</v>
      </c>
      <c r="X56" s="68">
        <f t="shared" si="65"/>
        <v>7779.0785800000003</v>
      </c>
      <c r="Y56" s="68">
        <f t="shared" si="12"/>
        <v>1944.7696450000001</v>
      </c>
      <c r="Z56" s="65">
        <f t="shared" si="13"/>
        <v>52839.39125465</v>
      </c>
      <c r="AA56" s="320"/>
      <c r="AB56" s="43" t="s">
        <v>36</v>
      </c>
      <c r="AC56" s="22">
        <f t="shared" si="59"/>
        <v>38895.392899999999</v>
      </c>
      <c r="AD56" s="68">
        <f t="shared" si="15"/>
        <v>4220.1501296500001</v>
      </c>
      <c r="AE56" s="55">
        <f t="shared" si="80"/>
        <v>43115.543029649998</v>
      </c>
      <c r="AF56" s="68">
        <f t="shared" si="66"/>
        <v>7779.0785800000003</v>
      </c>
      <c r="AG56" s="68">
        <f t="shared" si="17"/>
        <v>1944.7696450000001</v>
      </c>
      <c r="AH56" s="65">
        <f t="shared" si="18"/>
        <v>52839.39125465</v>
      </c>
      <c r="AI56" s="320"/>
      <c r="AJ56" s="43" t="s">
        <v>36</v>
      </c>
      <c r="AK56" s="42">
        <f t="shared" si="19"/>
        <v>39576.062275750002</v>
      </c>
      <c r="AL56" s="68">
        <f t="shared" si="20"/>
        <v>4333.5788191946249</v>
      </c>
      <c r="AM56" s="55">
        <f t="shared" si="81"/>
        <v>43909.641094944629</v>
      </c>
      <c r="AN56" s="68">
        <f t="shared" si="67"/>
        <v>7915.212455150001</v>
      </c>
      <c r="AO56" s="68">
        <f t="shared" si="22"/>
        <v>1978.8031137875003</v>
      </c>
      <c r="AP56" s="65">
        <f t="shared" si="23"/>
        <v>53803.656663882131</v>
      </c>
      <c r="AQ56" s="320"/>
      <c r="AR56" s="350" t="s">
        <v>36</v>
      </c>
      <c r="AS56" s="347">
        <f t="shared" si="60"/>
        <v>39576.062275750002</v>
      </c>
      <c r="AT56" s="68">
        <f t="shared" si="25"/>
        <v>4373.1548814703756</v>
      </c>
      <c r="AU56" s="55">
        <f t="shared" si="82"/>
        <v>43949.217157220381</v>
      </c>
      <c r="AV56" s="68">
        <f t="shared" si="68"/>
        <v>7915.212455150001</v>
      </c>
      <c r="AW56" s="68">
        <f t="shared" si="27"/>
        <v>1978.8031137875003</v>
      </c>
      <c r="AX56" s="65">
        <f t="shared" si="28"/>
        <v>53843.232726157883</v>
      </c>
      <c r="AY56" s="320"/>
      <c r="AZ56" s="350" t="s">
        <v>36</v>
      </c>
      <c r="BA56" s="347">
        <f t="shared" si="29"/>
        <v>40367.583521265005</v>
      </c>
      <c r="BB56" s="68">
        <f t="shared" si="30"/>
        <v>4460.617979099783</v>
      </c>
      <c r="BC56" s="55">
        <f t="shared" si="83"/>
        <v>44828.20150036479</v>
      </c>
      <c r="BD56" s="68">
        <f t="shared" si="69"/>
        <v>8073.5167042530011</v>
      </c>
      <c r="BE56" s="68">
        <f t="shared" si="32"/>
        <v>2018.3791760632503</v>
      </c>
      <c r="BF56" s="65">
        <f t="shared" si="33"/>
        <v>54920.097380681043</v>
      </c>
      <c r="BG56" s="320"/>
      <c r="BH56" s="43" t="s">
        <v>36</v>
      </c>
      <c r="BI56" s="500">
        <f t="shared" si="93"/>
        <v>40867.583521265005</v>
      </c>
      <c r="BJ56" s="491">
        <f t="shared" si="35"/>
        <v>4515.867979099783</v>
      </c>
      <c r="BK56" s="488">
        <f t="shared" si="85"/>
        <v>45383.45150036479</v>
      </c>
      <c r="BL56" s="491">
        <f t="shared" si="70"/>
        <v>8173.5167042530011</v>
      </c>
      <c r="BM56" s="491">
        <f t="shared" si="37"/>
        <v>2043.3791760632503</v>
      </c>
      <c r="BN56" s="489">
        <f t="shared" si="38"/>
        <v>55600.347380681043</v>
      </c>
      <c r="BO56" s="490"/>
      <c r="BP56" s="501" t="s">
        <v>36</v>
      </c>
      <c r="BQ56" s="491">
        <f t="shared" si="94"/>
        <v>41367.583521265005</v>
      </c>
      <c r="BR56" s="491">
        <f t="shared" si="40"/>
        <v>4571.117979099783</v>
      </c>
      <c r="BS56" s="488">
        <f t="shared" si="86"/>
        <v>45938.70150036479</v>
      </c>
      <c r="BT56" s="491">
        <f t="shared" si="71"/>
        <v>8273.5167042530011</v>
      </c>
      <c r="BU56" s="491">
        <f t="shared" si="42"/>
        <v>2068.3791760632503</v>
      </c>
      <c r="BV56" s="489">
        <f t="shared" si="43"/>
        <v>56280.597380681043</v>
      </c>
      <c r="BW56" s="490"/>
      <c r="BX56" s="501" t="s">
        <v>36</v>
      </c>
      <c r="BY56" s="500">
        <f t="shared" si="95"/>
        <v>41867.583521265005</v>
      </c>
      <c r="BZ56" s="491">
        <f t="shared" si="45"/>
        <v>4626.367979099783</v>
      </c>
      <c r="CA56" s="488">
        <f t="shared" si="88"/>
        <v>46493.95150036479</v>
      </c>
      <c r="CB56" s="491">
        <f t="shared" si="72"/>
        <v>8373.5167042530011</v>
      </c>
      <c r="CC56" s="491">
        <f t="shared" si="47"/>
        <v>2093.3791760632503</v>
      </c>
      <c r="CD56" s="489">
        <f t="shared" si="48"/>
        <v>56960.847380681043</v>
      </c>
      <c r="CE56" s="320"/>
    </row>
    <row r="57" spans="1:83" x14ac:dyDescent="0.25">
      <c r="C57" s="468"/>
      <c r="D57" s="473" t="s">
        <v>37</v>
      </c>
      <c r="E57" s="347">
        <v>39698</v>
      </c>
      <c r="F57" s="68">
        <f t="shared" si="0"/>
        <v>4267.5349999999999</v>
      </c>
      <c r="G57" s="55">
        <f t="shared" si="1"/>
        <v>43965.535000000003</v>
      </c>
      <c r="H57" s="68">
        <f t="shared" si="96"/>
        <v>7939.6</v>
      </c>
      <c r="I57" s="68">
        <f t="shared" si="2"/>
        <v>1984.9</v>
      </c>
      <c r="J57" s="65">
        <f t="shared" si="3"/>
        <v>53890.035000000003</v>
      </c>
      <c r="L57" s="43" t="s">
        <v>37</v>
      </c>
      <c r="M57" s="42">
        <f t="shared" si="4"/>
        <v>40094.980000000003</v>
      </c>
      <c r="N57" s="68">
        <f t="shared" si="5"/>
        <v>4350.3053300000001</v>
      </c>
      <c r="O57" s="55">
        <f t="shared" si="78"/>
        <v>44445.285330000006</v>
      </c>
      <c r="P57" s="68">
        <f t="shared" si="64"/>
        <v>8018.996000000001</v>
      </c>
      <c r="Q57" s="68">
        <f t="shared" si="7"/>
        <v>2004.7490000000003</v>
      </c>
      <c r="R57" s="65">
        <f t="shared" si="8"/>
        <v>54469.030330000009</v>
      </c>
      <c r="S57" s="320"/>
      <c r="T57" s="43" t="s">
        <v>37</v>
      </c>
      <c r="U57" s="42">
        <f t="shared" si="9"/>
        <v>40495.929800000005</v>
      </c>
      <c r="V57" s="68">
        <f t="shared" si="10"/>
        <v>4393.808383300001</v>
      </c>
      <c r="W57" s="55">
        <f t="shared" si="79"/>
        <v>44889.738183300004</v>
      </c>
      <c r="X57" s="68">
        <f t="shared" si="65"/>
        <v>8099.1859600000016</v>
      </c>
      <c r="Y57" s="68">
        <f t="shared" si="12"/>
        <v>2024.7964900000004</v>
      </c>
      <c r="Z57" s="65">
        <f t="shared" si="13"/>
        <v>55013.720633300007</v>
      </c>
      <c r="AA57" s="320"/>
      <c r="AB57" s="43" t="s">
        <v>37</v>
      </c>
      <c r="AC57" s="22">
        <f t="shared" si="59"/>
        <v>40495.929800000005</v>
      </c>
      <c r="AD57" s="68">
        <f t="shared" si="15"/>
        <v>4393.808383300001</v>
      </c>
      <c r="AE57" s="55">
        <f t="shared" si="80"/>
        <v>44889.738183300004</v>
      </c>
      <c r="AF57" s="68">
        <f t="shared" si="66"/>
        <v>8099.1859600000016</v>
      </c>
      <c r="AG57" s="68">
        <f t="shared" si="17"/>
        <v>2024.7964900000004</v>
      </c>
      <c r="AH57" s="65">
        <f t="shared" si="18"/>
        <v>55013.720633300007</v>
      </c>
      <c r="AI57" s="320"/>
      <c r="AJ57" s="43" t="s">
        <v>37</v>
      </c>
      <c r="AK57" s="42">
        <f t="shared" si="19"/>
        <v>41204.608571500008</v>
      </c>
      <c r="AL57" s="68">
        <f t="shared" si="20"/>
        <v>4511.9046385792508</v>
      </c>
      <c r="AM57" s="55">
        <f t="shared" si="81"/>
        <v>45716.513210079262</v>
      </c>
      <c r="AN57" s="68">
        <f t="shared" si="67"/>
        <v>8240.9217143000023</v>
      </c>
      <c r="AO57" s="68">
        <f t="shared" si="22"/>
        <v>2060.2304285750006</v>
      </c>
      <c r="AP57" s="65">
        <f t="shared" si="23"/>
        <v>56017.665352954267</v>
      </c>
      <c r="AQ57" s="320"/>
      <c r="AR57" s="350" t="s">
        <v>37</v>
      </c>
      <c r="AS57" s="347">
        <f t="shared" si="60"/>
        <v>41204.608571500008</v>
      </c>
      <c r="AT57" s="68">
        <f t="shared" si="25"/>
        <v>4553.1092471507509</v>
      </c>
      <c r="AU57" s="55">
        <f t="shared" si="82"/>
        <v>45757.717818650759</v>
      </c>
      <c r="AV57" s="68">
        <f t="shared" si="68"/>
        <v>8240.9217143000023</v>
      </c>
      <c r="AW57" s="68">
        <f t="shared" si="27"/>
        <v>2060.2304285750006</v>
      </c>
      <c r="AX57" s="65">
        <f t="shared" si="28"/>
        <v>56058.869961525765</v>
      </c>
      <c r="AY57" s="320"/>
      <c r="AZ57" s="350" t="s">
        <v>37</v>
      </c>
      <c r="BA57" s="347">
        <f t="shared" si="29"/>
        <v>42028.700742930007</v>
      </c>
      <c r="BB57" s="68">
        <f t="shared" si="30"/>
        <v>4644.1714320937654</v>
      </c>
      <c r="BC57" s="55">
        <f t="shared" si="83"/>
        <v>46672.872175023775</v>
      </c>
      <c r="BD57" s="68">
        <f t="shared" si="69"/>
        <v>8405.7401485860009</v>
      </c>
      <c r="BE57" s="68">
        <f t="shared" si="32"/>
        <v>2101.4350371465002</v>
      </c>
      <c r="BF57" s="65">
        <f t="shared" si="33"/>
        <v>57180.047360756274</v>
      </c>
      <c r="BG57" s="320"/>
      <c r="BH57" s="43" t="s">
        <v>37</v>
      </c>
      <c r="BI57" s="500">
        <f t="shared" si="93"/>
        <v>42528.700742930007</v>
      </c>
      <c r="BJ57" s="491">
        <f t="shared" si="35"/>
        <v>4699.4214320937654</v>
      </c>
      <c r="BK57" s="488">
        <f t="shared" si="85"/>
        <v>47228.122175023775</v>
      </c>
      <c r="BL57" s="491">
        <f t="shared" si="70"/>
        <v>8505.7401485860009</v>
      </c>
      <c r="BM57" s="491">
        <f t="shared" si="37"/>
        <v>2126.4350371465002</v>
      </c>
      <c r="BN57" s="489">
        <f t="shared" si="38"/>
        <v>57860.297360756274</v>
      </c>
      <c r="BO57" s="490"/>
      <c r="BP57" s="501" t="s">
        <v>37</v>
      </c>
      <c r="BQ57" s="491">
        <f t="shared" si="94"/>
        <v>43028.700742930007</v>
      </c>
      <c r="BR57" s="491">
        <f t="shared" si="40"/>
        <v>4754.6714320937654</v>
      </c>
      <c r="BS57" s="488">
        <f t="shared" si="86"/>
        <v>47783.372175023775</v>
      </c>
      <c r="BT57" s="491">
        <f t="shared" si="71"/>
        <v>8605.7401485860009</v>
      </c>
      <c r="BU57" s="491">
        <f t="shared" si="42"/>
        <v>2151.4350371465002</v>
      </c>
      <c r="BV57" s="489">
        <f t="shared" si="43"/>
        <v>58540.547360756274</v>
      </c>
      <c r="BW57" s="490"/>
      <c r="BX57" s="501" t="s">
        <v>37</v>
      </c>
      <c r="BY57" s="500">
        <f t="shared" si="95"/>
        <v>43528.700742930007</v>
      </c>
      <c r="BZ57" s="491">
        <f t="shared" si="45"/>
        <v>4809.9214320937654</v>
      </c>
      <c r="CA57" s="488">
        <f t="shared" si="88"/>
        <v>48338.622175023775</v>
      </c>
      <c r="CB57" s="491">
        <f t="shared" si="72"/>
        <v>8705.7401485860009</v>
      </c>
      <c r="CC57" s="491">
        <f t="shared" si="47"/>
        <v>2176.4350371465002</v>
      </c>
      <c r="CD57" s="489">
        <f t="shared" si="48"/>
        <v>59220.797360756274</v>
      </c>
      <c r="CE57" s="320"/>
    </row>
    <row r="58" spans="1:83" ht="15.75" thickBot="1" x14ac:dyDescent="0.3">
      <c r="C58" s="470"/>
      <c r="D58" s="474" t="s">
        <v>38</v>
      </c>
      <c r="E58" s="348">
        <v>41271</v>
      </c>
      <c r="F58" s="69">
        <f t="shared" si="0"/>
        <v>4436.6324999999997</v>
      </c>
      <c r="G58" s="60">
        <f t="shared" si="1"/>
        <v>45707.6325</v>
      </c>
      <c r="H58" s="69">
        <f t="shared" ref="H58:H63" si="97">E58*$H$3</f>
        <v>8254.2000000000007</v>
      </c>
      <c r="I58" s="69">
        <f t="shared" si="2"/>
        <v>2063.5500000000002</v>
      </c>
      <c r="J58" s="79">
        <f t="shared" si="3"/>
        <v>56025.382500000007</v>
      </c>
      <c r="L58" s="43" t="s">
        <v>38</v>
      </c>
      <c r="M58" s="44">
        <f t="shared" si="4"/>
        <v>41683.71</v>
      </c>
      <c r="N58" s="69">
        <f t="shared" si="5"/>
        <v>4522.6825349999999</v>
      </c>
      <c r="O58" s="60">
        <f t="shared" si="78"/>
        <v>46206.392534999999</v>
      </c>
      <c r="P58" s="69">
        <f t="shared" si="64"/>
        <v>8336.7420000000002</v>
      </c>
      <c r="Q58" s="69">
        <f t="shared" si="7"/>
        <v>2084.1855</v>
      </c>
      <c r="R58" s="79">
        <f t="shared" si="8"/>
        <v>56627.320034999997</v>
      </c>
      <c r="S58" s="320"/>
      <c r="T58" s="43" t="s">
        <v>38</v>
      </c>
      <c r="U58" s="44">
        <f t="shared" si="9"/>
        <v>42100.547099999996</v>
      </c>
      <c r="V58" s="69">
        <f t="shared" si="10"/>
        <v>4567.9093603499996</v>
      </c>
      <c r="W58" s="60">
        <f t="shared" si="79"/>
        <v>46668.456460349997</v>
      </c>
      <c r="X58" s="69">
        <f t="shared" si="65"/>
        <v>8420.1094199999989</v>
      </c>
      <c r="Y58" s="69">
        <f t="shared" si="12"/>
        <v>2105.0273549999997</v>
      </c>
      <c r="Z58" s="79">
        <f t="shared" si="13"/>
        <v>57193.593235349996</v>
      </c>
      <c r="AA58" s="320"/>
      <c r="AB58" s="43" t="s">
        <v>38</v>
      </c>
      <c r="AC58" s="22">
        <f t="shared" si="59"/>
        <v>42100.547099999996</v>
      </c>
      <c r="AD58" s="69">
        <f t="shared" si="15"/>
        <v>4567.9093603499996</v>
      </c>
      <c r="AE58" s="60">
        <f t="shared" si="80"/>
        <v>46668.456460349997</v>
      </c>
      <c r="AF58" s="69">
        <f t="shared" si="66"/>
        <v>8420.1094199999989</v>
      </c>
      <c r="AG58" s="69">
        <f t="shared" si="17"/>
        <v>2105.0273549999997</v>
      </c>
      <c r="AH58" s="79">
        <f t="shared" si="18"/>
        <v>57193.593235349996</v>
      </c>
      <c r="AI58" s="320"/>
      <c r="AJ58" s="43" t="s">
        <v>38</v>
      </c>
      <c r="AK58" s="44">
        <f t="shared" si="19"/>
        <v>42837.306674250001</v>
      </c>
      <c r="AL58" s="69">
        <f t="shared" si="20"/>
        <v>4690.6850808303752</v>
      </c>
      <c r="AM58" s="60">
        <f t="shared" si="81"/>
        <v>47527.99175508038</v>
      </c>
      <c r="AN58" s="69">
        <f t="shared" si="67"/>
        <v>8567.4613348500006</v>
      </c>
      <c r="AO58" s="69">
        <f t="shared" si="22"/>
        <v>2141.8653337125002</v>
      </c>
      <c r="AP58" s="79">
        <f t="shared" si="23"/>
        <v>58237.318423642879</v>
      </c>
      <c r="AQ58" s="320"/>
      <c r="AR58" s="351" t="s">
        <v>38</v>
      </c>
      <c r="AS58" s="348">
        <f t="shared" si="60"/>
        <v>42837.306674250001</v>
      </c>
      <c r="AT58" s="69">
        <f t="shared" si="25"/>
        <v>4733.5223875046249</v>
      </c>
      <c r="AU58" s="60">
        <f t="shared" si="82"/>
        <v>47570.82906175463</v>
      </c>
      <c r="AV58" s="69">
        <f t="shared" si="68"/>
        <v>8567.4613348500006</v>
      </c>
      <c r="AW58" s="69">
        <f t="shared" si="27"/>
        <v>2141.8653337125002</v>
      </c>
      <c r="AX58" s="79">
        <f t="shared" si="28"/>
        <v>58280.155730317128</v>
      </c>
      <c r="AY58" s="320"/>
      <c r="AZ58" s="351" t="s">
        <v>38</v>
      </c>
      <c r="BA58" s="348">
        <f t="shared" si="29"/>
        <v>43694.052807735003</v>
      </c>
      <c r="BB58" s="69">
        <f t="shared" si="30"/>
        <v>4828.1928352547175</v>
      </c>
      <c r="BC58" s="60">
        <f t="shared" si="83"/>
        <v>48522.245642989721</v>
      </c>
      <c r="BD58" s="69">
        <f t="shared" si="69"/>
        <v>8738.8105615470013</v>
      </c>
      <c r="BE58" s="69">
        <f t="shared" si="32"/>
        <v>2184.7026403867503</v>
      </c>
      <c r="BF58" s="79">
        <f t="shared" si="33"/>
        <v>59445.758844923475</v>
      </c>
      <c r="BG58" s="320"/>
      <c r="BH58" s="448" t="s">
        <v>38</v>
      </c>
      <c r="BI58" s="502">
        <f t="shared" si="93"/>
        <v>44194.052807735003</v>
      </c>
      <c r="BJ58" s="492">
        <f t="shared" si="35"/>
        <v>4883.4428352547175</v>
      </c>
      <c r="BK58" s="493">
        <f t="shared" si="85"/>
        <v>49077.495642989721</v>
      </c>
      <c r="BL58" s="492">
        <f t="shared" si="70"/>
        <v>8838.8105615470013</v>
      </c>
      <c r="BM58" s="492">
        <f t="shared" si="37"/>
        <v>2209.7026403867503</v>
      </c>
      <c r="BN58" s="494">
        <f t="shared" si="38"/>
        <v>60126.008844923475</v>
      </c>
      <c r="BO58" s="490"/>
      <c r="BP58" s="503" t="s">
        <v>38</v>
      </c>
      <c r="BQ58" s="492">
        <f t="shared" si="94"/>
        <v>44694.052807735003</v>
      </c>
      <c r="BR58" s="492">
        <f t="shared" si="40"/>
        <v>4938.6928352547175</v>
      </c>
      <c r="BS58" s="493">
        <f t="shared" si="86"/>
        <v>49632.745642989721</v>
      </c>
      <c r="BT58" s="492">
        <f t="shared" si="71"/>
        <v>8938.8105615470013</v>
      </c>
      <c r="BU58" s="492">
        <f t="shared" si="42"/>
        <v>2234.7026403867503</v>
      </c>
      <c r="BV58" s="496">
        <f t="shared" si="43"/>
        <v>60806.258844923475</v>
      </c>
      <c r="BW58" s="490"/>
      <c r="BX58" s="503" t="s">
        <v>38</v>
      </c>
      <c r="BY58" s="502">
        <f t="shared" si="95"/>
        <v>45194.052807735003</v>
      </c>
      <c r="BZ58" s="492">
        <f t="shared" si="45"/>
        <v>4993.9428352547175</v>
      </c>
      <c r="CA58" s="493">
        <f t="shared" si="88"/>
        <v>50187.995642989721</v>
      </c>
      <c r="CB58" s="492">
        <f t="shared" si="72"/>
        <v>9038.8105615470013</v>
      </c>
      <c r="CC58" s="492">
        <f t="shared" si="47"/>
        <v>2259.7026403867503</v>
      </c>
      <c r="CD58" s="496">
        <f t="shared" si="48"/>
        <v>61486.508844923475</v>
      </c>
      <c r="CE58" s="320"/>
    </row>
    <row r="59" spans="1:83" x14ac:dyDescent="0.25">
      <c r="C59" s="45" t="s">
        <v>256</v>
      </c>
      <c r="D59" s="467" t="s">
        <v>22</v>
      </c>
      <c r="E59" s="19">
        <v>40699</v>
      </c>
      <c r="F59" s="67">
        <f t="shared" si="0"/>
        <v>4375.1424999999999</v>
      </c>
      <c r="G59" s="63">
        <f t="shared" si="1"/>
        <v>45074.142500000002</v>
      </c>
      <c r="H59" s="67">
        <f t="shared" si="97"/>
        <v>8139.8</v>
      </c>
      <c r="I59" s="67">
        <f t="shared" si="2"/>
        <v>2034.95</v>
      </c>
      <c r="J59" s="65">
        <f t="shared" si="3"/>
        <v>55248.892500000002</v>
      </c>
      <c r="L59" s="38" t="s">
        <v>22</v>
      </c>
      <c r="M59" s="19">
        <f t="shared" si="4"/>
        <v>41105.99</v>
      </c>
      <c r="N59" s="67">
        <f t="shared" si="5"/>
        <v>4459.9999149999994</v>
      </c>
      <c r="O59" s="63">
        <f t="shared" si="78"/>
        <v>45565.989914999998</v>
      </c>
      <c r="P59" s="67">
        <f t="shared" si="64"/>
        <v>8221.1980000000003</v>
      </c>
      <c r="Q59" s="67">
        <f t="shared" si="7"/>
        <v>2055.2995000000001</v>
      </c>
      <c r="R59" s="65">
        <f t="shared" si="8"/>
        <v>55842.487415000003</v>
      </c>
      <c r="S59" s="320"/>
      <c r="T59" s="38" t="s">
        <v>22</v>
      </c>
      <c r="U59" s="19">
        <f t="shared" si="9"/>
        <v>41517.049899999998</v>
      </c>
      <c r="V59" s="67">
        <f t="shared" si="10"/>
        <v>4504.5999141499997</v>
      </c>
      <c r="W59" s="63">
        <f t="shared" si="79"/>
        <v>46021.649814149998</v>
      </c>
      <c r="X59" s="67">
        <f t="shared" si="65"/>
        <v>8303.4099800000004</v>
      </c>
      <c r="Y59" s="67">
        <f t="shared" si="12"/>
        <v>2075.8524950000001</v>
      </c>
      <c r="Z59" s="65">
        <f t="shared" si="13"/>
        <v>56400.912289150001</v>
      </c>
      <c r="AA59" s="320"/>
      <c r="AB59" s="38" t="s">
        <v>22</v>
      </c>
      <c r="AC59" s="22">
        <f t="shared" si="59"/>
        <v>41517.049899999998</v>
      </c>
      <c r="AD59" s="67">
        <f t="shared" si="15"/>
        <v>4504.5999141499997</v>
      </c>
      <c r="AE59" s="63">
        <f t="shared" si="80"/>
        <v>46021.649814149998</v>
      </c>
      <c r="AF59" s="67">
        <f t="shared" si="66"/>
        <v>8303.4099800000004</v>
      </c>
      <c r="AG59" s="67">
        <f t="shared" si="17"/>
        <v>2075.8524950000001</v>
      </c>
      <c r="AH59" s="65">
        <f t="shared" si="18"/>
        <v>56400.912289150001</v>
      </c>
      <c r="AI59" s="320"/>
      <c r="AJ59" s="38" t="s">
        <v>22</v>
      </c>
      <c r="AK59" s="19">
        <f t="shared" si="19"/>
        <v>42243.598273249998</v>
      </c>
      <c r="AL59" s="67">
        <f t="shared" si="20"/>
        <v>4625.6740109208749</v>
      </c>
      <c r="AM59" s="63">
        <f t="shared" si="81"/>
        <v>46869.272284170875</v>
      </c>
      <c r="AN59" s="67">
        <f t="shared" si="67"/>
        <v>8448.7196546499999</v>
      </c>
      <c r="AO59" s="67">
        <f t="shared" si="22"/>
        <v>2112.1799136625</v>
      </c>
      <c r="AP59" s="65">
        <f t="shared" si="23"/>
        <v>57430.17185248337</v>
      </c>
      <c r="AQ59" s="320"/>
      <c r="AR59" s="38" t="s">
        <v>22</v>
      </c>
      <c r="AS59" s="19">
        <f t="shared" si="60"/>
        <v>42243.598273249998</v>
      </c>
      <c r="AT59" s="67">
        <f t="shared" si="25"/>
        <v>4667.9176091941245</v>
      </c>
      <c r="AU59" s="63">
        <f t="shared" si="82"/>
        <v>46911.515882444124</v>
      </c>
      <c r="AV59" s="67">
        <f t="shared" si="68"/>
        <v>8448.7196546499999</v>
      </c>
      <c r="AW59" s="67">
        <f t="shared" si="27"/>
        <v>2112.1799136625</v>
      </c>
      <c r="AX59" s="65">
        <f t="shared" si="28"/>
        <v>57472.41545075662</v>
      </c>
      <c r="AY59" s="320"/>
      <c r="AZ59" s="38" t="s">
        <v>22</v>
      </c>
      <c r="BA59" s="19">
        <f t="shared" si="29"/>
        <v>43088.470238714996</v>
      </c>
      <c r="BB59" s="67">
        <f t="shared" si="30"/>
        <v>4761.2759613780072</v>
      </c>
      <c r="BC59" s="63">
        <f t="shared" si="83"/>
        <v>47849.746200093003</v>
      </c>
      <c r="BD59" s="67">
        <f t="shared" si="69"/>
        <v>8617.6940477429998</v>
      </c>
      <c r="BE59" s="67">
        <f t="shared" si="32"/>
        <v>2154.42351193575</v>
      </c>
      <c r="BF59" s="65">
        <f t="shared" si="33"/>
        <v>58621.863759771746</v>
      </c>
      <c r="BG59" s="320"/>
      <c r="BH59" s="38" t="s">
        <v>22</v>
      </c>
      <c r="BI59" s="491">
        <v>43590</v>
      </c>
      <c r="BJ59" s="487">
        <f t="shared" si="35"/>
        <v>4816.6949999999997</v>
      </c>
      <c r="BK59" s="495">
        <f t="shared" si="85"/>
        <v>48406.695</v>
      </c>
      <c r="BL59" s="487">
        <f t="shared" si="70"/>
        <v>8718</v>
      </c>
      <c r="BM59" s="487">
        <f t="shared" si="37"/>
        <v>2179.5</v>
      </c>
      <c r="BN59" s="489">
        <f t="shared" si="38"/>
        <v>59304.195</v>
      </c>
      <c r="BO59" s="490"/>
      <c r="BP59" s="467" t="s">
        <v>22</v>
      </c>
      <c r="BQ59" s="491">
        <f>BI59+500</f>
        <v>44090</v>
      </c>
      <c r="BR59" s="487">
        <f t="shared" si="40"/>
        <v>4871.9449999999997</v>
      </c>
      <c r="BS59" s="495">
        <f t="shared" si="86"/>
        <v>48961.945</v>
      </c>
      <c r="BT59" s="487">
        <f t="shared" si="71"/>
        <v>8818</v>
      </c>
      <c r="BU59" s="487">
        <f t="shared" si="42"/>
        <v>2204.5</v>
      </c>
      <c r="BV59" s="489">
        <f t="shared" si="43"/>
        <v>59984.445</v>
      </c>
      <c r="BW59" s="490"/>
      <c r="BX59" s="467" t="s">
        <v>22</v>
      </c>
      <c r="BY59" s="491">
        <f>BQ59+500</f>
        <v>44590</v>
      </c>
      <c r="BZ59" s="487">
        <f t="shared" si="45"/>
        <v>4927.1949999999997</v>
      </c>
      <c r="CA59" s="495">
        <f t="shared" si="88"/>
        <v>49517.195</v>
      </c>
      <c r="CB59" s="487">
        <f t="shared" si="72"/>
        <v>8918</v>
      </c>
      <c r="CC59" s="487">
        <f t="shared" si="47"/>
        <v>2229.5</v>
      </c>
      <c r="CD59" s="489">
        <f t="shared" si="48"/>
        <v>60664.695</v>
      </c>
      <c r="CE59" s="320"/>
    </row>
    <row r="60" spans="1:83" x14ac:dyDescent="0.25">
      <c r="C60" s="468"/>
      <c r="D60" s="469" t="s">
        <v>24</v>
      </c>
      <c r="E60" s="22">
        <v>42592</v>
      </c>
      <c r="F60" s="68">
        <f t="shared" si="0"/>
        <v>4578.6400000000003</v>
      </c>
      <c r="G60" s="55">
        <f t="shared" si="1"/>
        <v>47170.64</v>
      </c>
      <c r="H60" s="68">
        <f t="shared" si="97"/>
        <v>8518.4</v>
      </c>
      <c r="I60" s="68">
        <f t="shared" si="2"/>
        <v>2129.6</v>
      </c>
      <c r="J60" s="65">
        <f t="shared" si="3"/>
        <v>57818.64</v>
      </c>
      <c r="L60" s="39" t="s">
        <v>24</v>
      </c>
      <c r="M60" s="22">
        <f t="shared" si="4"/>
        <v>43017.919999999998</v>
      </c>
      <c r="N60" s="68">
        <f t="shared" si="5"/>
        <v>4667.4443199999996</v>
      </c>
      <c r="O60" s="55">
        <f t="shared" si="78"/>
        <v>47685.364320000001</v>
      </c>
      <c r="P60" s="68">
        <f t="shared" si="64"/>
        <v>8603.5840000000007</v>
      </c>
      <c r="Q60" s="68">
        <f t="shared" si="7"/>
        <v>2150.8960000000002</v>
      </c>
      <c r="R60" s="65">
        <f t="shared" si="8"/>
        <v>58439.844320000004</v>
      </c>
      <c r="S60" s="320"/>
      <c r="T60" s="39" t="s">
        <v>24</v>
      </c>
      <c r="U60" s="22">
        <f t="shared" si="9"/>
        <v>43448.099199999997</v>
      </c>
      <c r="V60" s="68">
        <f t="shared" si="10"/>
        <v>4714.1187631999992</v>
      </c>
      <c r="W60" s="55">
        <f t="shared" si="79"/>
        <v>48162.217963199997</v>
      </c>
      <c r="X60" s="68">
        <f t="shared" si="65"/>
        <v>8689.6198399999994</v>
      </c>
      <c r="Y60" s="68">
        <f t="shared" si="12"/>
        <v>2172.4049599999998</v>
      </c>
      <c r="Z60" s="65">
        <f t="shared" si="13"/>
        <v>59024.242763199996</v>
      </c>
      <c r="AA60" s="320"/>
      <c r="AB60" s="39" t="s">
        <v>24</v>
      </c>
      <c r="AC60" s="22">
        <f t="shared" si="59"/>
        <v>43448.099199999997</v>
      </c>
      <c r="AD60" s="68">
        <f t="shared" si="15"/>
        <v>4714.1187631999992</v>
      </c>
      <c r="AE60" s="55">
        <f t="shared" si="80"/>
        <v>48162.217963199997</v>
      </c>
      <c r="AF60" s="68">
        <f t="shared" si="66"/>
        <v>8689.6198399999994</v>
      </c>
      <c r="AG60" s="68">
        <f t="shared" si="17"/>
        <v>2172.4049599999998</v>
      </c>
      <c r="AH60" s="65">
        <f t="shared" si="18"/>
        <v>59024.242763199996</v>
      </c>
      <c r="AI60" s="320"/>
      <c r="AJ60" s="39" t="s">
        <v>24</v>
      </c>
      <c r="AK60" s="22">
        <f t="shared" si="19"/>
        <v>44208.440935999999</v>
      </c>
      <c r="AL60" s="68">
        <f t="shared" si="20"/>
        <v>4840.8242824919998</v>
      </c>
      <c r="AM60" s="55">
        <f t="shared" si="81"/>
        <v>49049.265218492001</v>
      </c>
      <c r="AN60" s="68">
        <f t="shared" si="67"/>
        <v>8841.6881871999994</v>
      </c>
      <c r="AO60" s="68">
        <f t="shared" si="22"/>
        <v>2210.4220467999999</v>
      </c>
      <c r="AP60" s="65">
        <f t="shared" si="23"/>
        <v>60101.375452492</v>
      </c>
      <c r="AQ60" s="320"/>
      <c r="AR60" s="39" t="s">
        <v>24</v>
      </c>
      <c r="AS60" s="22">
        <f t="shared" si="60"/>
        <v>44208.440935999999</v>
      </c>
      <c r="AT60" s="68">
        <f t="shared" si="25"/>
        <v>4885.0327234280003</v>
      </c>
      <c r="AU60" s="55">
        <f t="shared" si="82"/>
        <v>49093.473659427997</v>
      </c>
      <c r="AV60" s="68">
        <f t="shared" si="68"/>
        <v>8841.6881871999994</v>
      </c>
      <c r="AW60" s="68">
        <f t="shared" si="27"/>
        <v>2210.4220467999999</v>
      </c>
      <c r="AX60" s="65">
        <f t="shared" si="28"/>
        <v>60145.583893427996</v>
      </c>
      <c r="AY60" s="320"/>
      <c r="AZ60" s="39" t="s">
        <v>24</v>
      </c>
      <c r="BA60" s="22">
        <f t="shared" si="29"/>
        <v>45092.609754719997</v>
      </c>
      <c r="BB60" s="68">
        <f t="shared" si="30"/>
        <v>4982.7333778965594</v>
      </c>
      <c r="BC60" s="55">
        <f t="shared" si="83"/>
        <v>50075.343132616559</v>
      </c>
      <c r="BD60" s="68">
        <f t="shared" si="69"/>
        <v>9018.5219509439994</v>
      </c>
      <c r="BE60" s="68">
        <f t="shared" si="32"/>
        <v>2254.6304877359998</v>
      </c>
      <c r="BF60" s="65">
        <f t="shared" si="33"/>
        <v>61348.49557129656</v>
      </c>
      <c r="BG60" s="320"/>
      <c r="BH60" s="39" t="s">
        <v>24</v>
      </c>
      <c r="BI60" s="491">
        <v>45593</v>
      </c>
      <c r="BJ60" s="491">
        <f t="shared" si="35"/>
        <v>5038.0264999999999</v>
      </c>
      <c r="BK60" s="488">
        <f t="shared" si="85"/>
        <v>50631.0265</v>
      </c>
      <c r="BL60" s="491">
        <f t="shared" si="70"/>
        <v>9118.6</v>
      </c>
      <c r="BM60" s="491">
        <f t="shared" si="37"/>
        <v>2279.65</v>
      </c>
      <c r="BN60" s="489">
        <f t="shared" si="38"/>
        <v>62029.2765</v>
      </c>
      <c r="BO60" s="490"/>
      <c r="BP60" s="469" t="s">
        <v>24</v>
      </c>
      <c r="BQ60" s="491">
        <f t="shared" ref="BQ60:BQ62" si="98">BI60+500</f>
        <v>46093</v>
      </c>
      <c r="BR60" s="491">
        <f t="shared" si="40"/>
        <v>5093.2764999999999</v>
      </c>
      <c r="BS60" s="488">
        <f t="shared" si="86"/>
        <v>51186.2765</v>
      </c>
      <c r="BT60" s="491">
        <f t="shared" si="71"/>
        <v>9218.6</v>
      </c>
      <c r="BU60" s="491">
        <f t="shared" si="42"/>
        <v>2304.65</v>
      </c>
      <c r="BV60" s="489">
        <f t="shared" si="43"/>
        <v>62709.5265</v>
      </c>
      <c r="BW60" s="490"/>
      <c r="BX60" s="469" t="s">
        <v>24</v>
      </c>
      <c r="BY60" s="491">
        <f t="shared" ref="BY60:BY61" si="99">BQ60+500</f>
        <v>46593</v>
      </c>
      <c r="BZ60" s="491">
        <f t="shared" si="45"/>
        <v>5148.5264999999999</v>
      </c>
      <c r="CA60" s="488">
        <f t="shared" si="88"/>
        <v>51741.5265</v>
      </c>
      <c r="CB60" s="491">
        <f t="shared" si="72"/>
        <v>9318.6</v>
      </c>
      <c r="CC60" s="491">
        <f t="shared" si="47"/>
        <v>2329.65</v>
      </c>
      <c r="CD60" s="489">
        <f t="shared" si="48"/>
        <v>63389.7765</v>
      </c>
      <c r="CE60" s="320"/>
    </row>
    <row r="61" spans="1:83" x14ac:dyDescent="0.25">
      <c r="C61" s="468"/>
      <c r="D61" s="469" t="s">
        <v>26</v>
      </c>
      <c r="E61" s="22">
        <v>44657</v>
      </c>
      <c r="F61" s="68">
        <f t="shared" si="0"/>
        <v>4800.6274999999996</v>
      </c>
      <c r="G61" s="55">
        <f t="shared" si="1"/>
        <v>49457.627500000002</v>
      </c>
      <c r="H61" s="68">
        <f t="shared" si="97"/>
        <v>8931.4</v>
      </c>
      <c r="I61" s="68">
        <f t="shared" si="2"/>
        <v>2232.85</v>
      </c>
      <c r="J61" s="65">
        <f t="shared" si="3"/>
        <v>60621.877500000002</v>
      </c>
      <c r="L61" s="39" t="s">
        <v>26</v>
      </c>
      <c r="M61" s="22">
        <f t="shared" si="4"/>
        <v>45103.57</v>
      </c>
      <c r="N61" s="68">
        <f t="shared" si="5"/>
        <v>4893.7373449999996</v>
      </c>
      <c r="O61" s="55">
        <f t="shared" si="78"/>
        <v>49997.307345000001</v>
      </c>
      <c r="P61" s="68">
        <f t="shared" si="64"/>
        <v>9020.7139999999999</v>
      </c>
      <c r="Q61" s="68">
        <f t="shared" si="7"/>
        <v>2255.1785</v>
      </c>
      <c r="R61" s="65">
        <f t="shared" si="8"/>
        <v>61273.199845000003</v>
      </c>
      <c r="S61" s="320"/>
      <c r="T61" s="39" t="s">
        <v>26</v>
      </c>
      <c r="U61" s="22">
        <f t="shared" si="9"/>
        <v>45554.6057</v>
      </c>
      <c r="V61" s="68">
        <f t="shared" si="10"/>
        <v>4942.67471845</v>
      </c>
      <c r="W61" s="55">
        <f t="shared" si="79"/>
        <v>50497.280418449998</v>
      </c>
      <c r="X61" s="68">
        <f t="shared" si="65"/>
        <v>9110.9211400000004</v>
      </c>
      <c r="Y61" s="68">
        <f t="shared" si="12"/>
        <v>2277.7302850000001</v>
      </c>
      <c r="Z61" s="65">
        <f t="shared" si="13"/>
        <v>61885.931843449995</v>
      </c>
      <c r="AA61" s="320"/>
      <c r="AB61" s="39" t="s">
        <v>26</v>
      </c>
      <c r="AC61" s="22">
        <f t="shared" si="59"/>
        <v>45554.6057</v>
      </c>
      <c r="AD61" s="68">
        <f t="shared" si="15"/>
        <v>4942.67471845</v>
      </c>
      <c r="AE61" s="55">
        <f t="shared" si="80"/>
        <v>50497.280418449998</v>
      </c>
      <c r="AF61" s="68">
        <f t="shared" si="66"/>
        <v>9110.9211400000004</v>
      </c>
      <c r="AG61" s="68">
        <f t="shared" si="17"/>
        <v>2277.7302850000001</v>
      </c>
      <c r="AH61" s="65">
        <f t="shared" si="18"/>
        <v>61885.931843449995</v>
      </c>
      <c r="AI61" s="320"/>
      <c r="AJ61" s="39" t="s">
        <v>26</v>
      </c>
      <c r="AK61" s="22">
        <f t="shared" si="19"/>
        <v>46351.811299750007</v>
      </c>
      <c r="AL61" s="68">
        <f t="shared" si="20"/>
        <v>5075.5233373226256</v>
      </c>
      <c r="AM61" s="55">
        <f t="shared" si="81"/>
        <v>51427.334637072636</v>
      </c>
      <c r="AN61" s="68">
        <f t="shared" si="67"/>
        <v>9270.3622599500013</v>
      </c>
      <c r="AO61" s="68">
        <f t="shared" si="22"/>
        <v>2317.5905649875003</v>
      </c>
      <c r="AP61" s="65">
        <f t="shared" si="23"/>
        <v>63015.287462010136</v>
      </c>
      <c r="AQ61" s="320"/>
      <c r="AR61" s="39" t="s">
        <v>26</v>
      </c>
      <c r="AS61" s="22">
        <f t="shared" si="60"/>
        <v>46351.811299750007</v>
      </c>
      <c r="AT61" s="68">
        <f t="shared" si="25"/>
        <v>5121.8751486223755</v>
      </c>
      <c r="AU61" s="55">
        <f t="shared" si="82"/>
        <v>51473.686448372384</v>
      </c>
      <c r="AV61" s="68">
        <f t="shared" si="68"/>
        <v>9270.3622599500013</v>
      </c>
      <c r="AW61" s="68">
        <f t="shared" si="27"/>
        <v>2317.5905649875003</v>
      </c>
      <c r="AX61" s="65">
        <f t="shared" si="28"/>
        <v>63061.639273309884</v>
      </c>
      <c r="AY61" s="320"/>
      <c r="AZ61" s="39" t="s">
        <v>26</v>
      </c>
      <c r="BA61" s="22">
        <f t="shared" si="29"/>
        <v>47278.847525745005</v>
      </c>
      <c r="BB61" s="68">
        <f t="shared" si="30"/>
        <v>5224.3126515948234</v>
      </c>
      <c r="BC61" s="55">
        <f t="shared" si="83"/>
        <v>52503.160177339829</v>
      </c>
      <c r="BD61" s="68">
        <f t="shared" si="69"/>
        <v>9455.7695051490009</v>
      </c>
      <c r="BE61" s="68">
        <f t="shared" si="32"/>
        <v>2363.9423762872502</v>
      </c>
      <c r="BF61" s="65">
        <f t="shared" si="33"/>
        <v>64322.872058776076</v>
      </c>
      <c r="BG61" s="320"/>
      <c r="BH61" s="39" t="s">
        <v>26</v>
      </c>
      <c r="BI61" s="491">
        <v>47780</v>
      </c>
      <c r="BJ61" s="491">
        <f t="shared" si="35"/>
        <v>5279.69</v>
      </c>
      <c r="BK61" s="488">
        <f t="shared" si="85"/>
        <v>53059.69</v>
      </c>
      <c r="BL61" s="491">
        <f t="shared" si="70"/>
        <v>9556</v>
      </c>
      <c r="BM61" s="491">
        <f t="shared" si="37"/>
        <v>2389</v>
      </c>
      <c r="BN61" s="489">
        <f t="shared" si="38"/>
        <v>65004.69</v>
      </c>
      <c r="BO61" s="490"/>
      <c r="BP61" s="469" t="s">
        <v>26</v>
      </c>
      <c r="BQ61" s="491">
        <f t="shared" si="98"/>
        <v>48280</v>
      </c>
      <c r="BR61" s="491">
        <f t="shared" si="40"/>
        <v>5334.94</v>
      </c>
      <c r="BS61" s="488">
        <f t="shared" si="86"/>
        <v>53614.94</v>
      </c>
      <c r="BT61" s="491">
        <f t="shared" si="71"/>
        <v>9656</v>
      </c>
      <c r="BU61" s="491">
        <f t="shared" si="42"/>
        <v>2414</v>
      </c>
      <c r="BV61" s="489">
        <f t="shared" si="43"/>
        <v>65684.94</v>
      </c>
      <c r="BW61" s="490"/>
      <c r="BX61" s="469" t="s">
        <v>26</v>
      </c>
      <c r="BY61" s="491">
        <f t="shared" si="99"/>
        <v>48780</v>
      </c>
      <c r="BZ61" s="491">
        <f t="shared" si="45"/>
        <v>5390.19</v>
      </c>
      <c r="CA61" s="488">
        <f t="shared" si="88"/>
        <v>54170.19</v>
      </c>
      <c r="CB61" s="491">
        <f t="shared" si="72"/>
        <v>9756</v>
      </c>
      <c r="CC61" s="491">
        <f t="shared" si="47"/>
        <v>2439</v>
      </c>
      <c r="CD61" s="489">
        <f t="shared" si="48"/>
        <v>66365.19</v>
      </c>
      <c r="CE61" s="320"/>
    </row>
    <row r="62" spans="1:83" ht="15" customHeight="1" x14ac:dyDescent="0.25">
      <c r="C62" s="468"/>
      <c r="D62" s="469" t="s">
        <v>28</v>
      </c>
      <c r="E62" s="22">
        <v>46650</v>
      </c>
      <c r="F62" s="68">
        <f t="shared" si="0"/>
        <v>5014.875</v>
      </c>
      <c r="G62" s="55">
        <f t="shared" si="1"/>
        <v>51664.875</v>
      </c>
      <c r="H62" s="68">
        <f t="shared" si="97"/>
        <v>9330</v>
      </c>
      <c r="I62" s="68">
        <f t="shared" si="2"/>
        <v>2332.5</v>
      </c>
      <c r="J62" s="65">
        <f t="shared" si="3"/>
        <v>63327.375</v>
      </c>
      <c r="L62" s="39" t="s">
        <v>28</v>
      </c>
      <c r="M62" s="22">
        <f t="shared" si="4"/>
        <v>47116.5</v>
      </c>
      <c r="N62" s="68">
        <f t="shared" si="5"/>
        <v>5112.1402500000004</v>
      </c>
      <c r="O62" s="55">
        <f t="shared" si="78"/>
        <v>52228.640249999997</v>
      </c>
      <c r="P62" s="68">
        <f t="shared" si="64"/>
        <v>9423.3000000000011</v>
      </c>
      <c r="Q62" s="68">
        <f t="shared" si="7"/>
        <v>2355.8250000000003</v>
      </c>
      <c r="R62" s="65">
        <f t="shared" si="8"/>
        <v>64007.765249999997</v>
      </c>
      <c r="S62" s="320"/>
      <c r="T62" s="39" t="s">
        <v>28</v>
      </c>
      <c r="U62" s="22">
        <f t="shared" si="9"/>
        <v>47587.665000000001</v>
      </c>
      <c r="V62" s="68">
        <f t="shared" si="10"/>
        <v>5163.2616525000003</v>
      </c>
      <c r="W62" s="55">
        <f t="shared" si="79"/>
        <v>52750.926652499998</v>
      </c>
      <c r="X62" s="68">
        <f t="shared" si="65"/>
        <v>9517.5330000000013</v>
      </c>
      <c r="Y62" s="68">
        <f t="shared" si="12"/>
        <v>2379.3832500000003</v>
      </c>
      <c r="Z62" s="65">
        <f t="shared" si="13"/>
        <v>64647.8429025</v>
      </c>
      <c r="AA62" s="320"/>
      <c r="AB62" s="39" t="s">
        <v>28</v>
      </c>
      <c r="AC62" s="22">
        <f t="shared" si="59"/>
        <v>47587.665000000001</v>
      </c>
      <c r="AD62" s="68">
        <f t="shared" si="15"/>
        <v>5163.2616525000003</v>
      </c>
      <c r="AE62" s="55">
        <f t="shared" si="80"/>
        <v>52750.926652499998</v>
      </c>
      <c r="AF62" s="68">
        <f t="shared" si="66"/>
        <v>9517.5330000000013</v>
      </c>
      <c r="AG62" s="68">
        <f t="shared" si="17"/>
        <v>2379.3832500000003</v>
      </c>
      <c r="AH62" s="65">
        <f t="shared" si="18"/>
        <v>64647.8429025</v>
      </c>
      <c r="AI62" s="320"/>
      <c r="AJ62" s="39" t="s">
        <v>28</v>
      </c>
      <c r="AK62" s="22">
        <f t="shared" si="19"/>
        <v>48420.449137500007</v>
      </c>
      <c r="AL62" s="68">
        <f t="shared" si="20"/>
        <v>5302.0391805562504</v>
      </c>
      <c r="AM62" s="55">
        <f t="shared" si="81"/>
        <v>53722.488318056261</v>
      </c>
      <c r="AN62" s="68">
        <f t="shared" si="67"/>
        <v>9684.0898275000018</v>
      </c>
      <c r="AO62" s="68">
        <f t="shared" si="22"/>
        <v>2421.0224568750004</v>
      </c>
      <c r="AP62" s="65">
        <f t="shared" si="23"/>
        <v>65827.600602431266</v>
      </c>
      <c r="AQ62" s="320"/>
      <c r="AR62" s="39" t="s">
        <v>28</v>
      </c>
      <c r="AS62" s="22">
        <f t="shared" si="60"/>
        <v>48420.449137500007</v>
      </c>
      <c r="AT62" s="68">
        <f t="shared" si="25"/>
        <v>5350.4596296937507</v>
      </c>
      <c r="AU62" s="55">
        <f t="shared" si="82"/>
        <v>53770.90876719376</v>
      </c>
      <c r="AV62" s="68">
        <f t="shared" si="68"/>
        <v>9684.0898275000018</v>
      </c>
      <c r="AW62" s="68">
        <f t="shared" si="27"/>
        <v>2421.0224568750004</v>
      </c>
      <c r="AX62" s="65">
        <f t="shared" si="28"/>
        <v>65876.021051568765</v>
      </c>
      <c r="AY62" s="320"/>
      <c r="AZ62" s="39" t="s">
        <v>28</v>
      </c>
      <c r="BA62" s="22">
        <f t="shared" si="29"/>
        <v>49388.858120250006</v>
      </c>
      <c r="BB62" s="68">
        <f t="shared" si="30"/>
        <v>5457.4688222876257</v>
      </c>
      <c r="BC62" s="55">
        <f t="shared" si="83"/>
        <v>54846.326942537635</v>
      </c>
      <c r="BD62" s="68">
        <f t="shared" si="69"/>
        <v>9877.7716240500013</v>
      </c>
      <c r="BE62" s="68">
        <f t="shared" si="32"/>
        <v>2469.4429060125003</v>
      </c>
      <c r="BF62" s="65">
        <f t="shared" si="33"/>
        <v>67193.541472600133</v>
      </c>
      <c r="BG62" s="320"/>
      <c r="BH62" s="39" t="s">
        <v>28</v>
      </c>
      <c r="BI62" s="491">
        <v>49890</v>
      </c>
      <c r="BJ62" s="491">
        <f t="shared" si="35"/>
        <v>5512.8450000000003</v>
      </c>
      <c r="BK62" s="488">
        <f t="shared" si="85"/>
        <v>55402.845000000001</v>
      </c>
      <c r="BL62" s="491">
        <f t="shared" si="70"/>
        <v>9978</v>
      </c>
      <c r="BM62" s="491">
        <f t="shared" si="37"/>
        <v>2494.5</v>
      </c>
      <c r="BN62" s="489">
        <f t="shared" si="38"/>
        <v>67875.345000000001</v>
      </c>
      <c r="BO62" s="490"/>
      <c r="BP62" s="469" t="s">
        <v>28</v>
      </c>
      <c r="BQ62" s="491">
        <f t="shared" si="98"/>
        <v>50390</v>
      </c>
      <c r="BR62" s="491">
        <f t="shared" si="40"/>
        <v>5568.0950000000003</v>
      </c>
      <c r="BS62" s="488">
        <f t="shared" si="86"/>
        <v>55958.095000000001</v>
      </c>
      <c r="BT62" s="491">
        <f t="shared" si="71"/>
        <v>10078</v>
      </c>
      <c r="BU62" s="491">
        <f t="shared" si="42"/>
        <v>2519.5</v>
      </c>
      <c r="BV62" s="489">
        <f t="shared" si="43"/>
        <v>68555.595000000001</v>
      </c>
      <c r="BW62" s="490"/>
      <c r="BX62" s="469" t="s">
        <v>28</v>
      </c>
      <c r="BY62" s="491">
        <f>BQ62*1.01</f>
        <v>50893.9</v>
      </c>
      <c r="BZ62" s="491">
        <f t="shared" si="45"/>
        <v>5623.7759500000002</v>
      </c>
      <c r="CA62" s="488">
        <f t="shared" si="88"/>
        <v>56517.675950000004</v>
      </c>
      <c r="CB62" s="491">
        <f t="shared" si="72"/>
        <v>10178.780000000001</v>
      </c>
      <c r="CC62" s="491">
        <f t="shared" si="47"/>
        <v>2544.6950000000002</v>
      </c>
      <c r="CD62" s="489">
        <f t="shared" si="48"/>
        <v>69241.15095000001</v>
      </c>
      <c r="CE62" s="320"/>
    </row>
    <row r="63" spans="1:83" ht="15.75" thickBot="1" x14ac:dyDescent="0.3">
      <c r="C63" s="475"/>
      <c r="D63" s="476" t="s">
        <v>29</v>
      </c>
      <c r="E63" s="84">
        <v>48722</v>
      </c>
      <c r="F63" s="69">
        <f t="shared" si="0"/>
        <v>5237.6149999999998</v>
      </c>
      <c r="G63" s="60">
        <f t="shared" si="1"/>
        <v>53959.614999999998</v>
      </c>
      <c r="H63" s="69">
        <f t="shared" si="97"/>
        <v>9744.4</v>
      </c>
      <c r="I63" s="69">
        <f t="shared" si="2"/>
        <v>2436.1</v>
      </c>
      <c r="J63" s="66">
        <f t="shared" si="3"/>
        <v>66140.115000000005</v>
      </c>
      <c r="L63" s="83" t="s">
        <v>29</v>
      </c>
      <c r="M63" s="84">
        <f t="shared" si="4"/>
        <v>49209.22</v>
      </c>
      <c r="N63" s="69">
        <f t="shared" si="5"/>
        <v>5339.2003700000005</v>
      </c>
      <c r="O63" s="60">
        <f t="shared" si="78"/>
        <v>54548.42037</v>
      </c>
      <c r="P63" s="69">
        <f t="shared" si="64"/>
        <v>9841.844000000001</v>
      </c>
      <c r="Q63" s="69">
        <f t="shared" si="7"/>
        <v>2460.4610000000002</v>
      </c>
      <c r="R63" s="66">
        <f t="shared" si="8"/>
        <v>66850.72537</v>
      </c>
      <c r="S63" s="320"/>
      <c r="T63" s="83" t="s">
        <v>29</v>
      </c>
      <c r="U63" s="84">
        <f t="shared" si="9"/>
        <v>49701.3122</v>
      </c>
      <c r="V63" s="69">
        <f t="shared" si="10"/>
        <v>5392.5923737000003</v>
      </c>
      <c r="W63" s="60">
        <f t="shared" si="79"/>
        <v>55093.904573699998</v>
      </c>
      <c r="X63" s="69">
        <f t="shared" si="65"/>
        <v>9940.2624400000004</v>
      </c>
      <c r="Y63" s="69">
        <f t="shared" si="12"/>
        <v>2485.0656100000001</v>
      </c>
      <c r="Z63" s="66">
        <f t="shared" si="13"/>
        <v>67519.232623699994</v>
      </c>
      <c r="AA63" s="320"/>
      <c r="AB63" s="83" t="s">
        <v>29</v>
      </c>
      <c r="AC63" s="22">
        <f t="shared" si="59"/>
        <v>49701.3122</v>
      </c>
      <c r="AD63" s="69">
        <f t="shared" si="15"/>
        <v>5392.5923737000003</v>
      </c>
      <c r="AE63" s="60">
        <f t="shared" si="80"/>
        <v>55093.904573699998</v>
      </c>
      <c r="AF63" s="69">
        <f t="shared" si="66"/>
        <v>9940.2624400000004</v>
      </c>
      <c r="AG63" s="69">
        <f t="shared" si="17"/>
        <v>2485.0656100000001</v>
      </c>
      <c r="AH63" s="66">
        <f t="shared" si="18"/>
        <v>67519.232623699994</v>
      </c>
      <c r="AI63" s="320"/>
      <c r="AJ63" s="83" t="s">
        <v>29</v>
      </c>
      <c r="AK63" s="84">
        <f t="shared" si="19"/>
        <v>50571.085163500007</v>
      </c>
      <c r="AL63" s="69">
        <f t="shared" si="20"/>
        <v>5537.5338254032504</v>
      </c>
      <c r="AM63" s="60">
        <f t="shared" si="81"/>
        <v>56108.618988903254</v>
      </c>
      <c r="AN63" s="69">
        <f t="shared" si="67"/>
        <v>10114.217032700002</v>
      </c>
      <c r="AO63" s="69">
        <f t="shared" si="22"/>
        <v>2528.5542581750005</v>
      </c>
      <c r="AP63" s="66">
        <f t="shared" si="23"/>
        <v>68751.390279778265</v>
      </c>
      <c r="AQ63" s="320"/>
      <c r="AR63" s="83" t="s">
        <v>29</v>
      </c>
      <c r="AS63" s="84">
        <f t="shared" si="60"/>
        <v>50571.085163500007</v>
      </c>
      <c r="AT63" s="69">
        <f t="shared" si="25"/>
        <v>5588.1049105667507</v>
      </c>
      <c r="AU63" s="60">
        <f t="shared" si="82"/>
        <v>56159.190074066755</v>
      </c>
      <c r="AV63" s="69">
        <f t="shared" si="68"/>
        <v>10114.217032700002</v>
      </c>
      <c r="AW63" s="69">
        <f t="shared" si="27"/>
        <v>2528.5542581750005</v>
      </c>
      <c r="AX63" s="66">
        <f t="shared" si="28"/>
        <v>68801.961364941759</v>
      </c>
      <c r="AY63" s="320"/>
      <c r="AZ63" s="83" t="s">
        <v>29</v>
      </c>
      <c r="BA63" s="84">
        <f t="shared" si="29"/>
        <v>51582.506866770011</v>
      </c>
      <c r="BB63" s="69">
        <f t="shared" si="30"/>
        <v>5699.8670087780865</v>
      </c>
      <c r="BC63" s="60">
        <f t="shared" si="83"/>
        <v>57282.373875548095</v>
      </c>
      <c r="BD63" s="69">
        <f t="shared" si="69"/>
        <v>10316.501373354004</v>
      </c>
      <c r="BE63" s="69">
        <f t="shared" si="32"/>
        <v>2579.1253433385009</v>
      </c>
      <c r="BF63" s="66">
        <f t="shared" si="33"/>
        <v>70178.000592240598</v>
      </c>
      <c r="BG63" s="320"/>
      <c r="BH63" s="83" t="s">
        <v>29</v>
      </c>
      <c r="BI63" s="492">
        <v>52099</v>
      </c>
      <c r="BJ63" s="492">
        <f t="shared" si="35"/>
        <v>5756.9395000000004</v>
      </c>
      <c r="BK63" s="493">
        <f t="shared" si="85"/>
        <v>57855.9395</v>
      </c>
      <c r="BL63" s="492">
        <f t="shared" si="70"/>
        <v>10419.800000000001</v>
      </c>
      <c r="BM63" s="492">
        <f t="shared" si="37"/>
        <v>2604.9500000000003</v>
      </c>
      <c r="BN63" s="504">
        <f t="shared" si="38"/>
        <v>70880.689499999993</v>
      </c>
      <c r="BO63" s="490"/>
      <c r="BP63" s="476" t="s">
        <v>29</v>
      </c>
      <c r="BQ63" s="492">
        <f t="shared" si="39"/>
        <v>52619.99</v>
      </c>
      <c r="BR63" s="492">
        <f t="shared" si="40"/>
        <v>5814.5088949999999</v>
      </c>
      <c r="BS63" s="493">
        <f t="shared" si="86"/>
        <v>58434.498894999997</v>
      </c>
      <c r="BT63" s="492">
        <f t="shared" si="71"/>
        <v>10523.998</v>
      </c>
      <c r="BU63" s="492">
        <f t="shared" si="42"/>
        <v>2630.9994999999999</v>
      </c>
      <c r="BV63" s="504">
        <f t="shared" si="43"/>
        <v>71589.496394999995</v>
      </c>
      <c r="BW63" s="490"/>
      <c r="BX63" s="476" t="s">
        <v>29</v>
      </c>
      <c r="BY63" s="492">
        <f t="shared" ref="BY63" si="100">BQ63*1.01</f>
        <v>53146.189899999998</v>
      </c>
      <c r="BZ63" s="492">
        <f t="shared" si="45"/>
        <v>5872.6539839500001</v>
      </c>
      <c r="CA63" s="493">
        <f t="shared" si="88"/>
        <v>59018.843883950001</v>
      </c>
      <c r="CB63" s="492">
        <f t="shared" si="72"/>
        <v>10629.23798</v>
      </c>
      <c r="CC63" s="492">
        <f t="shared" si="47"/>
        <v>2657.309495</v>
      </c>
      <c r="CD63" s="504">
        <f t="shared" si="48"/>
        <v>72305.391358950001</v>
      </c>
      <c r="CE63" s="320"/>
    </row>
    <row r="64" spans="1:83" ht="21.75" customHeight="1" x14ac:dyDescent="0.3">
      <c r="A64" s="46" t="s">
        <v>53</v>
      </c>
      <c r="B64" s="47"/>
      <c r="C64" s="48"/>
      <c r="D64" s="48"/>
      <c r="E64" s="49"/>
      <c r="F64" s="49"/>
      <c r="G64" s="49"/>
      <c r="H64" s="49"/>
      <c r="I64" s="49"/>
      <c r="J64" s="49"/>
      <c r="K64" s="50"/>
      <c r="L64" s="48"/>
      <c r="M64" s="49"/>
      <c r="N64" s="49"/>
      <c r="O64" s="49"/>
      <c r="P64" s="49"/>
      <c r="Q64" s="49"/>
      <c r="R64" s="49"/>
      <c r="S64" s="321"/>
      <c r="T64" s="48"/>
      <c r="U64" s="49"/>
      <c r="V64" s="49"/>
      <c r="W64" s="49"/>
      <c r="X64" s="49"/>
      <c r="Y64" s="49"/>
      <c r="Z64" s="49"/>
      <c r="AA64" s="321"/>
      <c r="AB64" s="48"/>
      <c r="AC64" s="49"/>
      <c r="AD64" s="49"/>
      <c r="AE64" s="49"/>
      <c r="AF64" s="49"/>
      <c r="AG64" s="49"/>
      <c r="AH64" s="49"/>
      <c r="AI64" s="321"/>
      <c r="AJ64" s="48"/>
      <c r="AK64" s="49"/>
      <c r="AL64" s="49"/>
      <c r="AM64" s="49"/>
      <c r="AN64" s="49"/>
      <c r="AO64" s="49"/>
      <c r="AP64" s="49"/>
      <c r="AQ64" s="321"/>
      <c r="AR64" s="48"/>
      <c r="AS64" s="49"/>
      <c r="AT64" s="49"/>
      <c r="AU64" s="49"/>
      <c r="AV64" s="49"/>
      <c r="AW64" s="49"/>
      <c r="AX64" s="49"/>
      <c r="AY64" s="321"/>
      <c r="AZ64" s="48"/>
      <c r="BA64" s="49"/>
      <c r="BB64" s="49"/>
      <c r="BC64" s="49"/>
      <c r="BD64" s="49"/>
      <c r="BE64" s="49"/>
      <c r="BF64" s="49"/>
      <c r="BG64" s="321"/>
      <c r="BH64" s="48"/>
      <c r="BI64" s="49"/>
      <c r="BJ64" s="49"/>
      <c r="BK64" s="49"/>
      <c r="BL64" s="49"/>
      <c r="BM64" s="49"/>
      <c r="BN64" s="49"/>
      <c r="BO64" s="321"/>
      <c r="BP64" s="48"/>
      <c r="BQ64" s="49"/>
      <c r="BR64" s="49"/>
      <c r="BS64" s="49"/>
      <c r="BT64" s="49"/>
      <c r="BU64" s="49"/>
      <c r="BV64" s="49"/>
      <c r="BW64" s="321"/>
      <c r="BX64" s="48"/>
      <c r="BY64" s="49"/>
      <c r="BZ64" s="49"/>
      <c r="CA64" s="49"/>
      <c r="CB64" s="49"/>
      <c r="CC64" s="49"/>
      <c r="CD64" s="49"/>
      <c r="CE64" s="321"/>
    </row>
    <row r="65" spans="1:84" ht="44.25" customHeight="1" x14ac:dyDescent="0.25">
      <c r="A65" s="591" t="s">
        <v>54</v>
      </c>
      <c r="B65" s="590"/>
      <c r="C65" s="590"/>
      <c r="D65" s="590"/>
      <c r="E65" s="590"/>
      <c r="F65" s="590"/>
      <c r="G65" s="590"/>
      <c r="H65" s="590"/>
      <c r="I65" s="590"/>
      <c r="J65" s="590"/>
      <c r="K65" s="590"/>
    </row>
    <row r="66" spans="1:84" ht="36" customHeight="1" x14ac:dyDescent="0.25">
      <c r="A66" s="589" t="s">
        <v>173</v>
      </c>
      <c r="B66" s="590"/>
      <c r="C66" s="590"/>
      <c r="D66" s="590"/>
      <c r="E66" s="590"/>
      <c r="F66" s="590"/>
      <c r="G66" s="590"/>
      <c r="H66" s="590"/>
      <c r="I66" s="590"/>
      <c r="J66" s="590"/>
      <c r="K66" s="590"/>
    </row>
    <row r="67" spans="1:84" ht="36" customHeight="1" x14ac:dyDescent="0.25">
      <c r="A67" s="591" t="s">
        <v>180</v>
      </c>
      <c r="B67" s="590"/>
      <c r="C67" s="590"/>
      <c r="D67" s="590"/>
      <c r="E67" s="590"/>
      <c r="F67" s="590"/>
      <c r="G67" s="590"/>
      <c r="H67" s="590"/>
      <c r="I67" s="590"/>
      <c r="J67" s="590"/>
      <c r="K67" s="590"/>
    </row>
    <row r="68" spans="1:84" ht="46.5" customHeight="1" x14ac:dyDescent="0.25">
      <c r="A68" s="592"/>
      <c r="B68" s="590"/>
      <c r="C68" s="590"/>
      <c r="D68" s="590"/>
      <c r="E68" s="590"/>
      <c r="F68" s="590"/>
      <c r="G68" s="590"/>
      <c r="H68" s="590"/>
      <c r="I68" s="590"/>
      <c r="J68" s="590"/>
      <c r="K68" s="590"/>
    </row>
    <row r="69" spans="1:84" s="1" customFormat="1" ht="46.5" customHeight="1" x14ac:dyDescent="0.3">
      <c r="A69" s="51"/>
      <c r="B69" s="51"/>
      <c r="C69" s="51"/>
      <c r="D69" s="51"/>
      <c r="E69" s="52"/>
      <c r="F69" s="52"/>
      <c r="G69" s="52"/>
      <c r="H69" s="52"/>
      <c r="I69" s="52"/>
      <c r="J69" s="52"/>
      <c r="K69" s="52"/>
      <c r="L69" s="51"/>
      <c r="M69" s="52"/>
      <c r="N69" s="52"/>
      <c r="O69" s="52"/>
      <c r="P69" s="52"/>
      <c r="Q69" s="52"/>
      <c r="R69" s="52"/>
      <c r="S69" s="52"/>
      <c r="T69" s="51"/>
      <c r="U69" s="52"/>
      <c r="V69" s="52"/>
      <c r="W69" s="52"/>
      <c r="X69" s="52"/>
      <c r="Y69" s="52"/>
      <c r="Z69" s="52"/>
      <c r="AA69" s="52"/>
      <c r="AB69" s="51"/>
      <c r="AC69" s="52"/>
      <c r="AD69" s="52"/>
      <c r="AE69" s="52"/>
      <c r="AF69" s="52"/>
      <c r="AG69" s="52"/>
      <c r="AH69" s="52"/>
      <c r="AI69" s="52"/>
      <c r="AJ69" s="51"/>
      <c r="AK69" s="52"/>
      <c r="AL69" s="52"/>
      <c r="AM69" s="52"/>
      <c r="AN69" s="52"/>
      <c r="AO69" s="52"/>
      <c r="AP69" s="52"/>
      <c r="AQ69" s="52"/>
      <c r="AR69" s="51"/>
      <c r="AS69" s="52"/>
      <c r="AT69" s="52"/>
      <c r="AU69" s="52"/>
      <c r="AV69" s="52"/>
      <c r="AW69" s="52"/>
      <c r="AX69" s="52"/>
      <c r="AY69" s="52"/>
      <c r="AZ69" s="51"/>
      <c r="BA69" s="52"/>
      <c r="BB69" s="52"/>
      <c r="BC69" s="52"/>
      <c r="BD69" s="52"/>
      <c r="BE69" s="52"/>
      <c r="BF69" s="52"/>
      <c r="BG69" s="52"/>
      <c r="BH69" s="51"/>
      <c r="BI69" s="52"/>
      <c r="BJ69" s="52"/>
      <c r="BK69" s="52"/>
      <c r="BL69" s="52"/>
      <c r="BM69" s="52"/>
      <c r="BN69" s="52"/>
      <c r="BO69" s="52"/>
      <c r="BP69" s="51"/>
      <c r="BQ69" s="52"/>
      <c r="BR69" s="52"/>
      <c r="BS69" s="52"/>
      <c r="BT69" s="52"/>
      <c r="BU69" s="52"/>
      <c r="BV69" s="52"/>
      <c r="BW69" s="52"/>
      <c r="BX69" s="51"/>
      <c r="BY69" s="52"/>
      <c r="BZ69" s="52"/>
      <c r="CA69" s="52"/>
      <c r="CB69" s="52"/>
      <c r="CC69" s="52"/>
      <c r="CD69" s="52"/>
      <c r="CE69" s="52"/>
      <c r="CF69" s="53"/>
    </row>
  </sheetData>
  <mergeCells count="76">
    <mergeCell ref="BA3:BA4"/>
    <mergeCell ref="AC3:AC4"/>
    <mergeCell ref="AJ3:AJ4"/>
    <mergeCell ref="AK3:AK4"/>
    <mergeCell ref="AR3:AR4"/>
    <mergeCell ref="AS3:AS4"/>
    <mergeCell ref="CL3:CL4"/>
    <mergeCell ref="CK3:CK4"/>
    <mergeCell ref="A1:A2"/>
    <mergeCell ref="C3:C4"/>
    <mergeCell ref="D3:D4"/>
    <mergeCell ref="E3:E4"/>
    <mergeCell ref="CF3:CF4"/>
    <mergeCell ref="CG3:CG4"/>
    <mergeCell ref="CH3:CH4"/>
    <mergeCell ref="CJ3:CJ4"/>
    <mergeCell ref="L3:L4"/>
    <mergeCell ref="M3:M4"/>
    <mergeCell ref="T3:T4"/>
    <mergeCell ref="U3:U4"/>
    <mergeCell ref="AB3:AB4"/>
    <mergeCell ref="AZ3:AZ4"/>
    <mergeCell ref="CF5:CF6"/>
    <mergeCell ref="CG5:CG6"/>
    <mergeCell ref="CH5:CH6"/>
    <mergeCell ref="A7:A8"/>
    <mergeCell ref="CF7:CF8"/>
    <mergeCell ref="CG7:CG8"/>
    <mergeCell ref="CH7:CH8"/>
    <mergeCell ref="CF9:CF10"/>
    <mergeCell ref="CG9:CG10"/>
    <mergeCell ref="CH9:CH10"/>
    <mergeCell ref="A10:A11"/>
    <mergeCell ref="CF11:CF12"/>
    <mergeCell ref="CG11:CG12"/>
    <mergeCell ref="CH11:CH12"/>
    <mergeCell ref="CF13:CF14"/>
    <mergeCell ref="CG13:CG14"/>
    <mergeCell ref="CH13:CH14"/>
    <mergeCell ref="CF15:CF16"/>
    <mergeCell ref="CG15:CG16"/>
    <mergeCell ref="CH15:CH16"/>
    <mergeCell ref="CF17:CF18"/>
    <mergeCell ref="CG17:CG18"/>
    <mergeCell ref="CH17:CH18"/>
    <mergeCell ref="CF19:CF20"/>
    <mergeCell ref="CG19:CG20"/>
    <mergeCell ref="CH19:CH20"/>
    <mergeCell ref="CF21:CF22"/>
    <mergeCell ref="CG21:CG22"/>
    <mergeCell ref="CH21:CH22"/>
    <mergeCell ref="A22:A23"/>
    <mergeCell ref="CF23:CF24"/>
    <mergeCell ref="CG23:CG24"/>
    <mergeCell ref="CH23:CH24"/>
    <mergeCell ref="CF25:CF26"/>
    <mergeCell ref="CG25:CG26"/>
    <mergeCell ref="CH25:CH26"/>
    <mergeCell ref="CF27:CF28"/>
    <mergeCell ref="CG27:CG28"/>
    <mergeCell ref="CH27:CH28"/>
    <mergeCell ref="A66:K66"/>
    <mergeCell ref="A67:K67"/>
    <mergeCell ref="A68:K68"/>
    <mergeCell ref="CG29:CG30"/>
    <mergeCell ref="CH29:CH30"/>
    <mergeCell ref="A33:A34"/>
    <mergeCell ref="A39:A40"/>
    <mergeCell ref="CF29:CF30"/>
    <mergeCell ref="A65:K65"/>
    <mergeCell ref="BY3:BY4"/>
    <mergeCell ref="BH3:BH4"/>
    <mergeCell ref="BI3:BI4"/>
    <mergeCell ref="BP3:BP4"/>
    <mergeCell ref="BQ3:BQ4"/>
    <mergeCell ref="BX3:BX4"/>
  </mergeCells>
  <phoneticPr fontId="35" type="noConversion"/>
  <pageMargins left="0.70866141732283472" right="0.70866141732283472" top="0.74803149606299213" bottom="0.74803149606299213" header="0.31496062992125984" footer="0.31496062992125984"/>
  <pageSetup paperSize="9" scale="58" orientation="portrait" r:id="rId1"/>
  <colBreaks count="1" manualBreakCount="1">
    <brk id="1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55"/>
  <sheetViews>
    <sheetView zoomScaleNormal="100" workbookViewId="0">
      <pane xSplit="2" ySplit="7" topLeftCell="AU8" activePane="bottomRight" state="frozen"/>
      <selection pane="topRight" activeCell="C1" sqref="C1"/>
      <selection pane="bottomLeft" activeCell="A8" sqref="A8"/>
      <selection pane="bottomRight" activeCell="A6" sqref="A6"/>
    </sheetView>
  </sheetViews>
  <sheetFormatPr defaultColWidth="8.7109375" defaultRowHeight="12.75" x14ac:dyDescent="0.2"/>
  <cols>
    <col min="1" max="1" width="32.42578125" style="257" customWidth="1"/>
    <col min="2" max="2" width="8.7109375" style="257"/>
    <col min="3" max="3" width="10.28515625" style="258" hidden="1" customWidth="1"/>
    <col min="4" max="4" width="12.7109375" style="259" hidden="1" customWidth="1"/>
    <col min="5" max="5" width="13.5703125" style="259" hidden="1" customWidth="1"/>
    <col min="6" max="6" width="11.85546875" style="259" hidden="1" customWidth="1"/>
    <col min="7" max="7" width="2.7109375" style="260" hidden="1" customWidth="1"/>
    <col min="8" max="8" width="15.42578125" style="258" hidden="1" customWidth="1"/>
    <col min="9" max="9" width="9" style="259" hidden="1" customWidth="1"/>
    <col min="10" max="10" width="15" style="259" hidden="1" customWidth="1"/>
    <col min="11" max="11" width="11.7109375" style="259" hidden="1" customWidth="1"/>
    <col min="12" max="12" width="3.5703125" style="328" hidden="1" customWidth="1"/>
    <col min="13" max="13" width="12.28515625" style="258" hidden="1" customWidth="1"/>
    <col min="14" max="14" width="13.42578125" style="259" hidden="1" customWidth="1"/>
    <col min="15" max="15" width="10.5703125" style="259" hidden="1" customWidth="1"/>
    <col min="16" max="16" width="11.140625" style="259" hidden="1" customWidth="1"/>
    <col min="17" max="17" width="5.140625" style="328" hidden="1" customWidth="1"/>
    <col min="18" max="18" width="15.42578125" style="258" hidden="1" customWidth="1"/>
    <col min="19" max="19" width="12.7109375" style="259" hidden="1" customWidth="1"/>
    <col min="20" max="20" width="13.7109375" style="259" hidden="1" customWidth="1"/>
    <col min="21" max="21" width="10" style="259" hidden="1" customWidth="1"/>
    <col min="22" max="22" width="4.85546875" style="328" hidden="1" customWidth="1"/>
    <col min="23" max="23" width="7.140625" style="328" hidden="1" customWidth="1"/>
    <col min="24" max="24" width="10.85546875" style="258" hidden="1" customWidth="1"/>
    <col min="25" max="25" width="15.5703125" style="259" hidden="1" customWidth="1"/>
    <col min="26" max="26" width="8.7109375" style="259" hidden="1" customWidth="1"/>
    <col min="27" max="27" width="12.28515625" style="259" hidden="1" customWidth="1"/>
    <col min="28" max="28" width="10.5703125" style="328" hidden="1" customWidth="1"/>
    <col min="29" max="29" width="7.140625" style="328" hidden="1" customWidth="1"/>
    <col min="30" max="30" width="17" style="258" hidden="1" customWidth="1"/>
    <col min="31" max="31" width="15.5703125" style="259" hidden="1" customWidth="1"/>
    <col min="32" max="32" width="12" style="259" hidden="1" customWidth="1"/>
    <col min="33" max="33" width="16.140625" style="259" hidden="1" customWidth="1"/>
    <col min="34" max="34" width="8.42578125" style="328" hidden="1" customWidth="1"/>
    <col min="35" max="35" width="9.85546875" style="328" hidden="1" customWidth="1"/>
    <col min="36" max="36" width="10.28515625" style="258" customWidth="1"/>
    <col min="37" max="37" width="12.7109375" style="259" customWidth="1"/>
    <col min="38" max="38" width="13.5703125" style="259" customWidth="1"/>
    <col min="39" max="39" width="11.85546875" style="259" customWidth="1"/>
    <col min="40" max="40" width="2.7109375" style="328" customWidth="1"/>
    <col min="41" max="41" width="9.85546875" style="328" customWidth="1"/>
    <col min="42" max="42" width="10.28515625" style="258" customWidth="1"/>
    <col min="43" max="43" width="12.7109375" style="259" customWidth="1"/>
    <col min="44" max="44" width="13.5703125" style="259" customWidth="1"/>
    <col min="45" max="45" width="12" style="259" customWidth="1"/>
    <col min="46" max="46" width="9.85546875" style="328" customWidth="1"/>
    <col min="47" max="47" width="10.28515625" style="258" customWidth="1"/>
    <col min="48" max="48" width="12.7109375" style="259" customWidth="1"/>
    <col min="49" max="49" width="13.5703125" style="259" customWidth="1"/>
    <col min="50" max="50" width="12" style="259" customWidth="1"/>
    <col min="51" max="51" width="11.7109375" style="328" customWidth="1"/>
    <col min="52" max="52" width="10.28515625" style="258" customWidth="1"/>
    <col min="53" max="53" width="12.7109375" style="259" customWidth="1"/>
    <col min="54" max="54" width="13.5703125" style="259" customWidth="1"/>
    <col min="55" max="55" width="12" style="259" customWidth="1"/>
    <col min="56" max="56" width="132" style="315" customWidth="1"/>
    <col min="57" max="57" width="1.7109375" style="262" customWidth="1"/>
    <col min="58" max="58" width="13.42578125" style="262" bestFit="1" customWidth="1"/>
    <col min="59" max="59" width="8.7109375" style="262"/>
    <col min="60" max="60" width="5.140625" style="260" customWidth="1"/>
    <col min="61" max="16384" width="8.7109375" style="262"/>
  </cols>
  <sheetData>
    <row r="1" spans="1:62" ht="18" x14ac:dyDescent="0.25">
      <c r="A1" s="534" t="s">
        <v>380</v>
      </c>
      <c r="B1" s="315"/>
      <c r="AJ1" s="548"/>
      <c r="AK1" s="549"/>
      <c r="AL1" s="549"/>
      <c r="AM1" s="549"/>
      <c r="AN1" s="550"/>
      <c r="AO1" s="550"/>
      <c r="AP1" s="548"/>
      <c r="AQ1" s="549"/>
      <c r="AR1" s="549"/>
      <c r="AS1" s="549"/>
      <c r="AT1" s="550"/>
      <c r="AU1" s="548"/>
      <c r="AV1" s="549"/>
      <c r="AW1" s="549"/>
      <c r="AX1" s="549"/>
      <c r="AY1" s="550"/>
      <c r="AZ1" s="548"/>
      <c r="BA1" s="549"/>
      <c r="BB1" s="549"/>
      <c r="BC1" s="549"/>
      <c r="BD1" s="261"/>
    </row>
    <row r="2" spans="1:62" ht="36" customHeight="1" thickBot="1" x14ac:dyDescent="0.35">
      <c r="A2" s="535"/>
      <c r="B2" s="315"/>
      <c r="H2" s="340" t="s">
        <v>276</v>
      </c>
      <c r="I2" s="338"/>
      <c r="J2" s="338"/>
      <c r="K2" s="338"/>
      <c r="M2" s="340" t="s">
        <v>277</v>
      </c>
      <c r="N2" s="338"/>
      <c r="O2" s="338"/>
      <c r="P2" s="338"/>
      <c r="R2" s="339" t="s">
        <v>278</v>
      </c>
      <c r="S2" s="338"/>
      <c r="T2" s="338"/>
      <c r="U2" s="338"/>
      <c r="X2" s="627" t="s">
        <v>279</v>
      </c>
      <c r="Y2" s="627"/>
      <c r="Z2" s="627"/>
      <c r="AA2" s="627"/>
      <c r="AB2" s="344"/>
      <c r="AC2" s="344"/>
      <c r="AD2" s="627" t="s">
        <v>280</v>
      </c>
      <c r="AE2" s="627"/>
      <c r="AF2" s="627"/>
      <c r="AG2" s="627"/>
      <c r="AH2" s="344"/>
      <c r="AI2" s="344"/>
      <c r="AJ2" s="617" t="s">
        <v>281</v>
      </c>
      <c r="AK2" s="617"/>
      <c r="AL2" s="617"/>
      <c r="AM2" s="617"/>
      <c r="AN2" s="505"/>
      <c r="AO2" s="505"/>
      <c r="AP2" s="617" t="s">
        <v>365</v>
      </c>
      <c r="AQ2" s="617"/>
      <c r="AR2" s="617"/>
      <c r="AS2" s="617"/>
      <c r="AT2" s="505"/>
      <c r="AU2" s="617" t="s">
        <v>371</v>
      </c>
      <c r="AV2" s="617"/>
      <c r="AW2" s="617"/>
      <c r="AX2" s="617"/>
      <c r="AY2" s="505"/>
      <c r="AZ2" s="617" t="s">
        <v>368</v>
      </c>
      <c r="BA2" s="617"/>
      <c r="BB2" s="617"/>
      <c r="BC2" s="617"/>
      <c r="BD2" s="261"/>
    </row>
    <row r="3" spans="1:62" ht="46.5" customHeight="1" thickBot="1" x14ac:dyDescent="0.3">
      <c r="A3" s="536"/>
      <c r="B3" s="537"/>
      <c r="C3" s="628" t="s">
        <v>260</v>
      </c>
      <c r="D3" s="629"/>
      <c r="E3" s="629"/>
      <c r="F3" s="630"/>
      <c r="G3" s="263"/>
      <c r="H3" s="631" t="s">
        <v>265</v>
      </c>
      <c r="I3" s="632"/>
      <c r="J3" s="632"/>
      <c r="K3" s="633"/>
      <c r="L3" s="329"/>
      <c r="M3" s="631" t="s">
        <v>266</v>
      </c>
      <c r="N3" s="632"/>
      <c r="O3" s="632"/>
      <c r="P3" s="633"/>
      <c r="Q3" s="329"/>
      <c r="R3" s="631" t="s">
        <v>284</v>
      </c>
      <c r="S3" s="632"/>
      <c r="T3" s="632"/>
      <c r="U3" s="633"/>
      <c r="V3" s="329"/>
      <c r="W3" s="329"/>
      <c r="X3" s="631" t="s">
        <v>285</v>
      </c>
      <c r="Y3" s="632"/>
      <c r="Z3" s="632"/>
      <c r="AA3" s="633"/>
      <c r="AB3" s="329"/>
      <c r="AC3" s="329"/>
      <c r="AD3" s="631" t="s">
        <v>286</v>
      </c>
      <c r="AE3" s="632"/>
      <c r="AF3" s="632"/>
      <c r="AG3" s="633"/>
      <c r="AH3" s="329"/>
      <c r="AI3" s="329"/>
      <c r="AJ3" s="618" t="s">
        <v>287</v>
      </c>
      <c r="AK3" s="619"/>
      <c r="AL3" s="619"/>
      <c r="AM3" s="620"/>
      <c r="AN3" s="506"/>
      <c r="AO3" s="506"/>
      <c r="AP3" s="618" t="s">
        <v>364</v>
      </c>
      <c r="AQ3" s="619"/>
      <c r="AR3" s="619"/>
      <c r="AS3" s="620"/>
      <c r="AT3" s="506"/>
      <c r="AU3" s="618" t="s">
        <v>374</v>
      </c>
      <c r="AV3" s="619"/>
      <c r="AW3" s="619"/>
      <c r="AX3" s="620"/>
      <c r="AY3" s="506"/>
      <c r="AZ3" s="618" t="s">
        <v>370</v>
      </c>
      <c r="BA3" s="619"/>
      <c r="BB3" s="619"/>
      <c r="BC3" s="620"/>
      <c r="BD3" s="642" t="s">
        <v>261</v>
      </c>
      <c r="BH3" s="263"/>
    </row>
    <row r="4" spans="1:62" ht="44.25" customHeight="1" thickBot="1" x14ac:dyDescent="0.3">
      <c r="A4" s="264"/>
      <c r="B4" s="538"/>
      <c r="C4" s="265" t="s">
        <v>55</v>
      </c>
      <c r="D4" s="266" t="s">
        <v>56</v>
      </c>
      <c r="E4" s="266" t="s">
        <v>56</v>
      </c>
      <c r="F4" s="267" t="s">
        <v>57</v>
      </c>
      <c r="G4" s="268"/>
      <c r="H4" s="265" t="s">
        <v>55</v>
      </c>
      <c r="I4" s="266" t="s">
        <v>56</v>
      </c>
      <c r="J4" s="266" t="s">
        <v>56</v>
      </c>
      <c r="K4" s="322" t="s">
        <v>57</v>
      </c>
      <c r="L4" s="268"/>
      <c r="M4" s="265" t="s">
        <v>55</v>
      </c>
      <c r="N4" s="266" t="s">
        <v>56</v>
      </c>
      <c r="O4" s="266" t="s">
        <v>56</v>
      </c>
      <c r="P4" s="322" t="s">
        <v>57</v>
      </c>
      <c r="Q4" s="268"/>
      <c r="R4" s="265" t="s">
        <v>55</v>
      </c>
      <c r="S4" s="266" t="s">
        <v>56</v>
      </c>
      <c r="T4" s="266" t="s">
        <v>56</v>
      </c>
      <c r="U4" s="322" t="s">
        <v>57</v>
      </c>
      <c r="V4" s="268"/>
      <c r="W4" s="268"/>
      <c r="X4" s="265" t="s">
        <v>55</v>
      </c>
      <c r="Y4" s="266" t="s">
        <v>56</v>
      </c>
      <c r="Z4" s="266" t="s">
        <v>56</v>
      </c>
      <c r="AA4" s="322" t="s">
        <v>57</v>
      </c>
      <c r="AB4" s="268"/>
      <c r="AC4" s="268"/>
      <c r="AD4" s="265" t="s">
        <v>55</v>
      </c>
      <c r="AE4" s="266" t="s">
        <v>56</v>
      </c>
      <c r="AF4" s="266" t="s">
        <v>56</v>
      </c>
      <c r="AG4" s="322" t="s">
        <v>57</v>
      </c>
      <c r="AH4" s="268"/>
      <c r="AI4" s="268"/>
      <c r="AJ4" s="507" t="s">
        <v>55</v>
      </c>
      <c r="AK4" s="508" t="s">
        <v>56</v>
      </c>
      <c r="AL4" s="508" t="s">
        <v>56</v>
      </c>
      <c r="AM4" s="509" t="s">
        <v>57</v>
      </c>
      <c r="AN4" s="510"/>
      <c r="AO4" s="510"/>
      <c r="AP4" s="555" t="s">
        <v>55</v>
      </c>
      <c r="AQ4" s="556" t="s">
        <v>56</v>
      </c>
      <c r="AR4" s="556" t="s">
        <v>56</v>
      </c>
      <c r="AS4" s="556" t="s">
        <v>57</v>
      </c>
      <c r="AT4" s="557"/>
      <c r="AU4" s="555" t="s">
        <v>55</v>
      </c>
      <c r="AV4" s="556" t="s">
        <v>56</v>
      </c>
      <c r="AW4" s="556" t="s">
        <v>56</v>
      </c>
      <c r="AX4" s="556" t="s">
        <v>57</v>
      </c>
      <c r="AY4" s="557"/>
      <c r="AZ4" s="555" t="s">
        <v>55</v>
      </c>
      <c r="BA4" s="556" t="s">
        <v>56</v>
      </c>
      <c r="BB4" s="556" t="s">
        <v>56</v>
      </c>
      <c r="BC4" s="556" t="s">
        <v>57</v>
      </c>
      <c r="BD4" s="643"/>
      <c r="BE4" s="269"/>
      <c r="BF4" s="269"/>
      <c r="BG4" s="269"/>
      <c r="BH4" s="268"/>
      <c r="BI4" s="269"/>
      <c r="BJ4" s="269"/>
    </row>
    <row r="5" spans="1:62" ht="16.5" customHeight="1" thickBot="1" x14ac:dyDescent="0.3">
      <c r="A5" s="270" t="s">
        <v>58</v>
      </c>
      <c r="B5" s="539"/>
      <c r="C5" s="271" t="s">
        <v>59</v>
      </c>
      <c r="D5" s="272" t="s">
        <v>60</v>
      </c>
      <c r="E5" s="272" t="s">
        <v>60</v>
      </c>
      <c r="F5" s="273" t="s">
        <v>61</v>
      </c>
      <c r="G5" s="274"/>
      <c r="H5" s="271" t="s">
        <v>59</v>
      </c>
      <c r="I5" s="272" t="s">
        <v>60</v>
      </c>
      <c r="J5" s="272" t="s">
        <v>60</v>
      </c>
      <c r="K5" s="323" t="s">
        <v>61</v>
      </c>
      <c r="L5" s="274"/>
      <c r="M5" s="271" t="s">
        <v>59</v>
      </c>
      <c r="N5" s="272" t="s">
        <v>60</v>
      </c>
      <c r="O5" s="272" t="s">
        <v>60</v>
      </c>
      <c r="P5" s="323" t="s">
        <v>61</v>
      </c>
      <c r="Q5" s="274"/>
      <c r="R5" s="271" t="s">
        <v>59</v>
      </c>
      <c r="S5" s="272" t="s">
        <v>60</v>
      </c>
      <c r="T5" s="272" t="s">
        <v>60</v>
      </c>
      <c r="U5" s="323" t="s">
        <v>61</v>
      </c>
      <c r="V5" s="274"/>
      <c r="W5" s="274"/>
      <c r="X5" s="271" t="s">
        <v>59</v>
      </c>
      <c r="Y5" s="272" t="s">
        <v>60</v>
      </c>
      <c r="Z5" s="272" t="s">
        <v>60</v>
      </c>
      <c r="AA5" s="323" t="s">
        <v>61</v>
      </c>
      <c r="AB5" s="274"/>
      <c r="AC5" s="274"/>
      <c r="AD5" s="271" t="s">
        <v>59</v>
      </c>
      <c r="AE5" s="272" t="s">
        <v>60</v>
      </c>
      <c r="AF5" s="272" t="s">
        <v>60</v>
      </c>
      <c r="AG5" s="323" t="s">
        <v>61</v>
      </c>
      <c r="AH5" s="274"/>
      <c r="AI5" s="274"/>
      <c r="AJ5" s="271" t="s">
        <v>59</v>
      </c>
      <c r="AK5" s="272" t="s">
        <v>60</v>
      </c>
      <c r="AL5" s="272" t="s">
        <v>60</v>
      </c>
      <c r="AM5" s="272" t="s">
        <v>61</v>
      </c>
      <c r="AN5" s="274"/>
      <c r="AO5" s="274"/>
      <c r="AP5" s="271" t="s">
        <v>59</v>
      </c>
      <c r="AQ5" s="272" t="s">
        <v>60</v>
      </c>
      <c r="AR5" s="272" t="s">
        <v>60</v>
      </c>
      <c r="AS5" s="272" t="s">
        <v>61</v>
      </c>
      <c r="AT5" s="274"/>
      <c r="AU5" s="271" t="s">
        <v>59</v>
      </c>
      <c r="AV5" s="272" t="s">
        <v>60</v>
      </c>
      <c r="AW5" s="272" t="s">
        <v>60</v>
      </c>
      <c r="AX5" s="272" t="s">
        <v>61</v>
      </c>
      <c r="AY5" s="274"/>
      <c r="AZ5" s="271" t="s">
        <v>59</v>
      </c>
      <c r="BA5" s="272" t="s">
        <v>60</v>
      </c>
      <c r="BB5" s="272" t="s">
        <v>60</v>
      </c>
      <c r="BC5" s="272" t="s">
        <v>61</v>
      </c>
      <c r="BD5" s="275"/>
      <c r="BH5" s="274"/>
    </row>
    <row r="6" spans="1:62" ht="20.65" customHeight="1" x14ac:dyDescent="0.25">
      <c r="A6" s="540" t="s">
        <v>11</v>
      </c>
      <c r="B6" s="541"/>
      <c r="C6" s="636" t="s">
        <v>62</v>
      </c>
      <c r="D6" s="638" t="s">
        <v>63</v>
      </c>
      <c r="E6" s="638" t="s">
        <v>187</v>
      </c>
      <c r="F6" s="640" t="s">
        <v>64</v>
      </c>
      <c r="G6" s="276"/>
      <c r="H6" s="636" t="s">
        <v>62</v>
      </c>
      <c r="I6" s="638" t="s">
        <v>267</v>
      </c>
      <c r="J6" s="638" t="s">
        <v>187</v>
      </c>
      <c r="K6" s="634" t="s">
        <v>64</v>
      </c>
      <c r="L6" s="330"/>
      <c r="M6" s="636" t="s">
        <v>62</v>
      </c>
      <c r="N6" s="638" t="s">
        <v>267</v>
      </c>
      <c r="O6" s="638" t="s">
        <v>187</v>
      </c>
      <c r="P6" s="634" t="s">
        <v>64</v>
      </c>
      <c r="Q6" s="330"/>
      <c r="R6" s="636" t="s">
        <v>62</v>
      </c>
      <c r="S6" s="638" t="s">
        <v>267</v>
      </c>
      <c r="T6" s="638" t="s">
        <v>187</v>
      </c>
      <c r="U6" s="634" t="s">
        <v>64</v>
      </c>
      <c r="V6" s="330"/>
      <c r="W6" s="330"/>
      <c r="X6" s="636" t="s">
        <v>62</v>
      </c>
      <c r="Y6" s="638" t="s">
        <v>296</v>
      </c>
      <c r="Z6" s="638" t="s">
        <v>187</v>
      </c>
      <c r="AA6" s="634" t="s">
        <v>64</v>
      </c>
      <c r="AB6" s="330"/>
      <c r="AC6" s="330"/>
      <c r="AD6" s="636" t="s">
        <v>62</v>
      </c>
      <c r="AE6" s="638" t="s">
        <v>295</v>
      </c>
      <c r="AF6" s="638" t="s">
        <v>187</v>
      </c>
      <c r="AG6" s="634" t="s">
        <v>64</v>
      </c>
      <c r="AH6" s="330"/>
      <c r="AI6" s="330"/>
      <c r="AJ6" s="621" t="s">
        <v>62</v>
      </c>
      <c r="AK6" s="623" t="s">
        <v>295</v>
      </c>
      <c r="AL6" s="623" t="s">
        <v>187</v>
      </c>
      <c r="AM6" s="625" t="s">
        <v>64</v>
      </c>
      <c r="AN6" s="511"/>
      <c r="AO6" s="511"/>
      <c r="AP6" s="621" t="s">
        <v>62</v>
      </c>
      <c r="AQ6" s="623" t="s">
        <v>295</v>
      </c>
      <c r="AR6" s="623" t="s">
        <v>187</v>
      </c>
      <c r="AS6" s="625" t="s">
        <v>64</v>
      </c>
      <c r="AT6" s="511"/>
      <c r="AU6" s="621" t="s">
        <v>62</v>
      </c>
      <c r="AV6" s="623" t="s">
        <v>295</v>
      </c>
      <c r="AW6" s="623" t="s">
        <v>187</v>
      </c>
      <c r="AX6" s="625" t="s">
        <v>64</v>
      </c>
      <c r="AY6" s="511"/>
      <c r="AZ6" s="621" t="s">
        <v>62</v>
      </c>
      <c r="BA6" s="623" t="s">
        <v>295</v>
      </c>
      <c r="BB6" s="623" t="s">
        <v>187</v>
      </c>
      <c r="BC6" s="625" t="s">
        <v>64</v>
      </c>
      <c r="BD6" s="427" t="s">
        <v>9</v>
      </c>
      <c r="BH6" s="276"/>
    </row>
    <row r="7" spans="1:62" s="277" customFormat="1" ht="42" customHeight="1" thickBot="1" x14ac:dyDescent="0.3">
      <c r="A7" s="542"/>
      <c r="B7" s="543"/>
      <c r="C7" s="637"/>
      <c r="D7" s="639"/>
      <c r="E7" s="639"/>
      <c r="F7" s="641"/>
      <c r="G7" s="276"/>
      <c r="H7" s="637"/>
      <c r="I7" s="639"/>
      <c r="J7" s="639"/>
      <c r="K7" s="635"/>
      <c r="L7" s="330"/>
      <c r="M7" s="637"/>
      <c r="N7" s="639"/>
      <c r="O7" s="639"/>
      <c r="P7" s="635"/>
      <c r="Q7" s="330"/>
      <c r="R7" s="637"/>
      <c r="S7" s="639"/>
      <c r="T7" s="639"/>
      <c r="U7" s="635"/>
      <c r="V7" s="330"/>
      <c r="W7" s="330"/>
      <c r="X7" s="637"/>
      <c r="Y7" s="639"/>
      <c r="Z7" s="639"/>
      <c r="AA7" s="635"/>
      <c r="AB7" s="330"/>
      <c r="AC7" s="330"/>
      <c r="AD7" s="637"/>
      <c r="AE7" s="639"/>
      <c r="AF7" s="639"/>
      <c r="AG7" s="635"/>
      <c r="AH7" s="330"/>
      <c r="AI7" s="330"/>
      <c r="AJ7" s="622"/>
      <c r="AK7" s="624"/>
      <c r="AL7" s="624"/>
      <c r="AM7" s="626"/>
      <c r="AN7" s="511"/>
      <c r="AO7" s="511"/>
      <c r="AP7" s="622"/>
      <c r="AQ7" s="624"/>
      <c r="AR7" s="624"/>
      <c r="AS7" s="626"/>
      <c r="AT7" s="511"/>
      <c r="AU7" s="622"/>
      <c r="AV7" s="624"/>
      <c r="AW7" s="624"/>
      <c r="AX7" s="626"/>
      <c r="AY7" s="511"/>
      <c r="AZ7" s="622"/>
      <c r="BA7" s="624"/>
      <c r="BB7" s="624"/>
      <c r="BC7" s="626"/>
      <c r="BD7" s="428" t="s">
        <v>358</v>
      </c>
      <c r="BH7" s="276"/>
    </row>
    <row r="8" spans="1:62" s="283" customFormat="1" ht="13.5" x14ac:dyDescent="0.25">
      <c r="A8" s="449" t="s">
        <v>377</v>
      </c>
      <c r="B8" s="450" t="s">
        <v>22</v>
      </c>
      <c r="C8" s="278">
        <v>21459.204999999998</v>
      </c>
      <c r="D8" s="279">
        <v>2306.8645374999996</v>
      </c>
      <c r="E8" s="280">
        <v>4291.8409999999994</v>
      </c>
      <c r="F8" s="281">
        <v>28057.9105375</v>
      </c>
      <c r="G8" s="282"/>
      <c r="H8" s="278">
        <f t="shared" ref="H8:H42" si="0">C8*1.01</f>
        <v>21673.797049999997</v>
      </c>
      <c r="I8" s="279">
        <f>H8*0.1085</f>
        <v>2351.6069799249999</v>
      </c>
      <c r="J8" s="280">
        <f>H8*0.2</f>
        <v>4334.7594099999997</v>
      </c>
      <c r="K8" s="324">
        <f>SUM(H8:J8)</f>
        <v>28360.163439924996</v>
      </c>
      <c r="L8" s="282"/>
      <c r="M8" s="278">
        <f t="shared" ref="M8:M42" si="1">H8*1.01</f>
        <v>21890.535020499996</v>
      </c>
      <c r="N8" s="279">
        <f>M8*0.1085</f>
        <v>2375.1230497242495</v>
      </c>
      <c r="O8" s="280">
        <f>M8*0.2</f>
        <v>4378.1070040999994</v>
      </c>
      <c r="P8" s="324">
        <f>SUM(M8:O8)</f>
        <v>28643.765074324245</v>
      </c>
      <c r="Q8" s="282"/>
      <c r="R8" s="278">
        <f t="shared" ref="R8:R18" si="2">M8*1.01</f>
        <v>22109.440370704997</v>
      </c>
      <c r="S8" s="279">
        <f>R8*0.1085</f>
        <v>2398.874280221492</v>
      </c>
      <c r="T8" s="280">
        <f>R8*0.2</f>
        <v>4421.8880741409994</v>
      </c>
      <c r="U8" s="324">
        <f>SUM(R8:T8)</f>
        <v>28930.202725067487</v>
      </c>
      <c r="V8" s="282"/>
      <c r="W8" s="18" t="s">
        <v>22</v>
      </c>
      <c r="X8" s="278">
        <f>R8*1.0175</f>
        <v>22496.355577192335</v>
      </c>
      <c r="Y8" s="280">
        <f>X8*0.1095</f>
        <v>2463.3509357025605</v>
      </c>
      <c r="Z8" s="280">
        <f>X8*0.2</f>
        <v>4499.2711154384669</v>
      </c>
      <c r="AA8" s="324">
        <f>SUM(X8:Z8)</f>
        <v>29458.977628333363</v>
      </c>
      <c r="AB8" s="282"/>
      <c r="AC8" s="18" t="s">
        <v>22</v>
      </c>
      <c r="AD8" s="278">
        <f t="shared" ref="AD8:AD20" si="3">X8*1.005</f>
        <v>22608.837355078293</v>
      </c>
      <c r="AE8" s="280">
        <f>AD8*0.1105</f>
        <v>2498.2765277361514</v>
      </c>
      <c r="AF8" s="280">
        <f>AD8*0.2</f>
        <v>4521.7674710156589</v>
      </c>
      <c r="AG8" s="324">
        <f>SUM(AD8:AF8)</f>
        <v>29628.881353830104</v>
      </c>
      <c r="AH8" s="282"/>
      <c r="AI8" s="18" t="s">
        <v>22</v>
      </c>
      <c r="AJ8" s="512">
        <f>AD12*1.02</f>
        <v>26608.759094401539</v>
      </c>
      <c r="AK8" s="513">
        <f t="shared" ref="AK8:AK20" si="4">AJ8*0.1105</f>
        <v>2940.2678799313703</v>
      </c>
      <c r="AL8" s="513">
        <f t="shared" ref="AL8:AL20" si="5">AJ8*0.2</f>
        <v>5321.7518188803078</v>
      </c>
      <c r="AM8" s="514">
        <f>SUM(AJ8:AL8)</f>
        <v>34870.77879321322</v>
      </c>
      <c r="AN8" s="551"/>
      <c r="AO8" s="450" t="s">
        <v>22</v>
      </c>
      <c r="AP8" s="512">
        <f>AJ8+500</f>
        <v>27108.759094401539</v>
      </c>
      <c r="AQ8" s="513">
        <f t="shared" ref="AQ8:AQ20" si="6">AP8*0.1105</f>
        <v>2995.5178799313703</v>
      </c>
      <c r="AR8" s="513">
        <f t="shared" ref="AR8:AR20" si="7">AP8*0.2</f>
        <v>5421.7518188803078</v>
      </c>
      <c r="AS8" s="514">
        <f>SUM(AP8:AR8)</f>
        <v>35526.02879321322</v>
      </c>
      <c r="AT8" s="450" t="s">
        <v>22</v>
      </c>
      <c r="AU8" s="512">
        <f>AP8*1.01</f>
        <v>27379.846685345554</v>
      </c>
      <c r="AV8" s="513">
        <f t="shared" ref="AV8:AV20" si="8">AU8*0.1105</f>
        <v>3025.4730587306835</v>
      </c>
      <c r="AW8" s="513">
        <f t="shared" ref="AW8:AW20" si="9">AU8*0.2</f>
        <v>5475.9693370691111</v>
      </c>
      <c r="AX8" s="514">
        <f>SUM(AU8:AW8)</f>
        <v>35881.289081145347</v>
      </c>
      <c r="AY8" s="450" t="s">
        <v>22</v>
      </c>
      <c r="AZ8" s="512">
        <f>AU8+500</f>
        <v>27879.846685345554</v>
      </c>
      <c r="BA8" s="513">
        <f t="shared" ref="BA8:BA20" si="10">AZ8*0.1105</f>
        <v>3080.7230587306835</v>
      </c>
      <c r="BB8" s="513">
        <f t="shared" ref="BB8:BB20" si="11">AZ8*0.2</f>
        <v>5575.9693370691111</v>
      </c>
      <c r="BC8" s="514">
        <f>SUM(AZ8:BB8)</f>
        <v>36536.539081145347</v>
      </c>
      <c r="BD8" s="429"/>
      <c r="BF8" s="284"/>
      <c r="BH8" s="285">
        <v>-8.9462500000081491E-2</v>
      </c>
    </row>
    <row r="9" spans="1:62" s="283" customFormat="1" ht="13.5" x14ac:dyDescent="0.25">
      <c r="A9" s="544"/>
      <c r="B9" s="450" t="s">
        <v>24</v>
      </c>
      <c r="C9" s="286">
        <v>22384.4725</v>
      </c>
      <c r="D9" s="279">
        <v>2406.3307937499999</v>
      </c>
      <c r="E9" s="280">
        <v>4476.8945000000003</v>
      </c>
      <c r="F9" s="281">
        <v>29267.697793749998</v>
      </c>
      <c r="G9" s="282"/>
      <c r="H9" s="286">
        <f t="shared" si="0"/>
        <v>22608.317224999999</v>
      </c>
      <c r="I9" s="279">
        <f t="shared" ref="I9:I42" si="12">H9*0.1085</f>
        <v>2453.0024189124997</v>
      </c>
      <c r="J9" s="280">
        <f t="shared" ref="J9:J42" si="13">H9*0.2</f>
        <v>4521.6634450000001</v>
      </c>
      <c r="K9" s="324">
        <f t="shared" ref="K9:K42" si="14">SUM(H9:J9)</f>
        <v>29582.983088912501</v>
      </c>
      <c r="L9" s="282"/>
      <c r="M9" s="286">
        <f t="shared" si="1"/>
        <v>22834.40039725</v>
      </c>
      <c r="N9" s="279">
        <f t="shared" ref="N9:N42" si="15">M9*0.1085</f>
        <v>2477.5324431016247</v>
      </c>
      <c r="O9" s="280">
        <f t="shared" ref="O9:O42" si="16">M9*0.2</f>
        <v>4566.8800794500003</v>
      </c>
      <c r="P9" s="324">
        <f t="shared" ref="P9:P42" si="17">SUM(M9:O9)</f>
        <v>29878.812919801625</v>
      </c>
      <c r="Q9" s="282"/>
      <c r="R9" s="286">
        <f t="shared" si="2"/>
        <v>23062.744401222499</v>
      </c>
      <c r="S9" s="279">
        <f t="shared" ref="S9:S42" si="18">R9*0.1085</f>
        <v>2502.3077675326413</v>
      </c>
      <c r="T9" s="280">
        <f t="shared" ref="T9:T42" si="19">R9*0.2</f>
        <v>4612.5488802444997</v>
      </c>
      <c r="U9" s="324">
        <f t="shared" ref="U9:U42" si="20">SUM(R9:T9)</f>
        <v>30177.601048999641</v>
      </c>
      <c r="V9" s="282"/>
      <c r="W9" s="18" t="s">
        <v>24</v>
      </c>
      <c r="X9" s="286">
        <f t="shared" ref="X9:X42" si="21">R9*1.0175</f>
        <v>23466.342428243894</v>
      </c>
      <c r="Y9" s="280">
        <f t="shared" ref="Y9:Y42" si="22">X9*0.1095</f>
        <v>2569.5644958927064</v>
      </c>
      <c r="Z9" s="280">
        <f t="shared" ref="Z9:Z42" si="23">X9*0.2</f>
        <v>4693.2684856487786</v>
      </c>
      <c r="AA9" s="324">
        <f t="shared" ref="AA9:AA42" si="24">SUM(X9:Z9)</f>
        <v>30729.175409785381</v>
      </c>
      <c r="AB9" s="282"/>
      <c r="AC9" s="18" t="s">
        <v>24</v>
      </c>
      <c r="AD9" s="286">
        <f t="shared" si="3"/>
        <v>23583.674140385112</v>
      </c>
      <c r="AE9" s="280">
        <f t="shared" ref="AE9:AE42" si="25">AD9*0.1105</f>
        <v>2605.9959925125549</v>
      </c>
      <c r="AF9" s="280">
        <f t="shared" ref="AF9:AF42" si="26">AD9*0.2</f>
        <v>4716.7348280770229</v>
      </c>
      <c r="AG9" s="324">
        <f t="shared" ref="AG9:AG42" si="27">SUM(AD9:AF9)</f>
        <v>30906.404960974691</v>
      </c>
      <c r="AH9" s="282"/>
      <c r="AI9" s="18" t="s">
        <v>24</v>
      </c>
      <c r="AJ9" s="512">
        <f t="shared" ref="AJ9:AJ20" si="28">AD13*1.02</f>
        <v>27374.308886252657</v>
      </c>
      <c r="AK9" s="513">
        <f t="shared" si="4"/>
        <v>3024.8611319309184</v>
      </c>
      <c r="AL9" s="513">
        <f t="shared" si="5"/>
        <v>5474.8617772505313</v>
      </c>
      <c r="AM9" s="514">
        <f t="shared" ref="AM9:AM20" si="29">SUM(AJ9:AL9)</f>
        <v>35874.031795434108</v>
      </c>
      <c r="AN9" s="551"/>
      <c r="AO9" s="450" t="s">
        <v>24</v>
      </c>
      <c r="AP9" s="512">
        <f>AJ9+500</f>
        <v>27874.308886252657</v>
      </c>
      <c r="AQ9" s="513">
        <f t="shared" si="6"/>
        <v>3080.1111319309184</v>
      </c>
      <c r="AR9" s="513">
        <f t="shared" si="7"/>
        <v>5574.8617772505313</v>
      </c>
      <c r="AS9" s="514">
        <f t="shared" ref="AS9:AS20" si="30">SUM(AP9:AR9)</f>
        <v>36529.281795434108</v>
      </c>
      <c r="AT9" s="450" t="s">
        <v>24</v>
      </c>
      <c r="AU9" s="512">
        <f t="shared" ref="AU9:AU20" si="31">AP9*1.01</f>
        <v>28153.051975115184</v>
      </c>
      <c r="AV9" s="513">
        <f t="shared" si="8"/>
        <v>3110.9122432502277</v>
      </c>
      <c r="AW9" s="513">
        <f t="shared" si="9"/>
        <v>5630.6103950230372</v>
      </c>
      <c r="AX9" s="514">
        <f t="shared" ref="AX9:AX20" si="32">SUM(AU9:AW9)</f>
        <v>36894.574613388446</v>
      </c>
      <c r="AY9" s="450" t="s">
        <v>24</v>
      </c>
      <c r="AZ9" s="512">
        <f t="shared" ref="AZ9:AZ20" si="33">AU9+500</f>
        <v>28653.051975115184</v>
      </c>
      <c r="BA9" s="513">
        <f t="shared" si="10"/>
        <v>3166.1622432502277</v>
      </c>
      <c r="BB9" s="513">
        <f t="shared" si="11"/>
        <v>5730.6103950230372</v>
      </c>
      <c r="BC9" s="514">
        <f t="shared" ref="BC9:BC20" si="34">SUM(AZ9:BB9)</f>
        <v>37549.824613388446</v>
      </c>
      <c r="BD9" s="430"/>
      <c r="BF9" s="284"/>
      <c r="BH9" s="285">
        <v>-0.30220625000220025</v>
      </c>
    </row>
    <row r="10" spans="1:62" s="283" customFormat="1" ht="13.5" x14ac:dyDescent="0.25">
      <c r="A10" s="544"/>
      <c r="B10" s="450" t="s">
        <v>26</v>
      </c>
      <c r="C10" s="286">
        <v>23396.249999999996</v>
      </c>
      <c r="D10" s="279">
        <v>2515.0968749999997</v>
      </c>
      <c r="E10" s="280">
        <v>4679.2499999999991</v>
      </c>
      <c r="F10" s="281">
        <v>30590.596874999996</v>
      </c>
      <c r="G10" s="282"/>
      <c r="H10" s="286">
        <f t="shared" si="0"/>
        <v>23630.212499999998</v>
      </c>
      <c r="I10" s="279">
        <f t="shared" si="12"/>
        <v>2563.8780562499996</v>
      </c>
      <c r="J10" s="280">
        <f t="shared" si="13"/>
        <v>4726.0424999999996</v>
      </c>
      <c r="K10" s="324">
        <f t="shared" si="14"/>
        <v>30920.133056249997</v>
      </c>
      <c r="L10" s="282"/>
      <c r="M10" s="286">
        <f t="shared" si="1"/>
        <v>23866.514625</v>
      </c>
      <c r="N10" s="279">
        <f t="shared" si="15"/>
        <v>2589.5168368125001</v>
      </c>
      <c r="O10" s="280">
        <f t="shared" si="16"/>
        <v>4773.302925</v>
      </c>
      <c r="P10" s="324">
        <f t="shared" si="17"/>
        <v>31229.334386812501</v>
      </c>
      <c r="Q10" s="282"/>
      <c r="R10" s="286">
        <f t="shared" si="2"/>
        <v>24105.179771250001</v>
      </c>
      <c r="S10" s="279">
        <f t="shared" si="18"/>
        <v>2615.4120051806249</v>
      </c>
      <c r="T10" s="280">
        <f t="shared" si="19"/>
        <v>4821.03595425</v>
      </c>
      <c r="U10" s="324">
        <f t="shared" si="20"/>
        <v>31541.627730680626</v>
      </c>
      <c r="V10" s="282"/>
      <c r="W10" s="18" t="s">
        <v>26</v>
      </c>
      <c r="X10" s="286">
        <f t="shared" si="21"/>
        <v>24527.020417246877</v>
      </c>
      <c r="Y10" s="280">
        <f t="shared" si="22"/>
        <v>2685.7087356885331</v>
      </c>
      <c r="Z10" s="280">
        <f t="shared" si="23"/>
        <v>4905.4040834493753</v>
      </c>
      <c r="AA10" s="324">
        <f t="shared" si="24"/>
        <v>32118.133236384787</v>
      </c>
      <c r="AB10" s="282"/>
      <c r="AC10" s="18" t="s">
        <v>26</v>
      </c>
      <c r="AD10" s="286">
        <f t="shared" si="3"/>
        <v>24649.655519333108</v>
      </c>
      <c r="AE10" s="280">
        <f t="shared" si="25"/>
        <v>2723.7869348863082</v>
      </c>
      <c r="AF10" s="280">
        <f t="shared" si="26"/>
        <v>4929.9311038666219</v>
      </c>
      <c r="AG10" s="324">
        <f t="shared" si="27"/>
        <v>32303.373558086038</v>
      </c>
      <c r="AH10" s="282"/>
      <c r="AI10" s="18" t="s">
        <v>26</v>
      </c>
      <c r="AJ10" s="512">
        <f t="shared" si="28"/>
        <v>27766.57557868501</v>
      </c>
      <c r="AK10" s="513">
        <f t="shared" si="4"/>
        <v>3068.2066014446937</v>
      </c>
      <c r="AL10" s="513">
        <f t="shared" si="5"/>
        <v>5553.3151157370021</v>
      </c>
      <c r="AM10" s="514">
        <f t="shared" si="29"/>
        <v>36388.097295866704</v>
      </c>
      <c r="AN10" s="551"/>
      <c r="AO10" s="450" t="s">
        <v>26</v>
      </c>
      <c r="AP10" s="512">
        <f t="shared" ref="AP10:AP20" si="35">AJ10+500</f>
        <v>28266.57557868501</v>
      </c>
      <c r="AQ10" s="513">
        <f t="shared" si="6"/>
        <v>3123.4566014446937</v>
      </c>
      <c r="AR10" s="513">
        <f t="shared" si="7"/>
        <v>5653.3151157370021</v>
      </c>
      <c r="AS10" s="514">
        <f t="shared" si="30"/>
        <v>37043.347295866704</v>
      </c>
      <c r="AT10" s="450" t="s">
        <v>26</v>
      </c>
      <c r="AU10" s="512">
        <f t="shared" si="31"/>
        <v>28549.241334471859</v>
      </c>
      <c r="AV10" s="513">
        <f t="shared" si="8"/>
        <v>3154.6911674591406</v>
      </c>
      <c r="AW10" s="513">
        <f t="shared" si="9"/>
        <v>5709.8482668943725</v>
      </c>
      <c r="AX10" s="514">
        <f t="shared" si="32"/>
        <v>37413.780768825367</v>
      </c>
      <c r="AY10" s="450" t="s">
        <v>26</v>
      </c>
      <c r="AZ10" s="512">
        <f t="shared" si="33"/>
        <v>29049.241334471859</v>
      </c>
      <c r="BA10" s="513">
        <f t="shared" si="10"/>
        <v>3209.9411674591406</v>
      </c>
      <c r="BB10" s="513">
        <f t="shared" si="11"/>
        <v>5809.8482668943725</v>
      </c>
      <c r="BC10" s="514">
        <f t="shared" si="34"/>
        <v>38069.030768825367</v>
      </c>
      <c r="BD10" s="430"/>
      <c r="BF10" s="284"/>
      <c r="BH10" s="285">
        <v>0.59687499999563398</v>
      </c>
    </row>
    <row r="11" spans="1:62" s="283" customFormat="1" ht="12.75" customHeight="1" x14ac:dyDescent="0.25">
      <c r="A11" s="451" t="s">
        <v>65</v>
      </c>
      <c r="B11" s="450" t="s">
        <v>28</v>
      </c>
      <c r="C11" s="286">
        <v>24068.649999999998</v>
      </c>
      <c r="D11" s="279">
        <v>2587.3798749999996</v>
      </c>
      <c r="E11" s="280">
        <v>4813.7299999999996</v>
      </c>
      <c r="F11" s="281">
        <v>31469.759874999996</v>
      </c>
      <c r="G11" s="282"/>
      <c r="H11" s="286">
        <f t="shared" si="0"/>
        <v>24309.336499999998</v>
      </c>
      <c r="I11" s="279">
        <f t="shared" si="12"/>
        <v>2637.5630102499999</v>
      </c>
      <c r="J11" s="280">
        <f t="shared" si="13"/>
        <v>4861.8672999999999</v>
      </c>
      <c r="K11" s="324">
        <f t="shared" si="14"/>
        <v>31808.766810249996</v>
      </c>
      <c r="L11" s="282"/>
      <c r="M11" s="286">
        <f t="shared" si="1"/>
        <v>24552.429864999998</v>
      </c>
      <c r="N11" s="279">
        <f t="shared" si="15"/>
        <v>2663.9386403525</v>
      </c>
      <c r="O11" s="280">
        <f t="shared" si="16"/>
        <v>4910.4859729999998</v>
      </c>
      <c r="P11" s="324">
        <f t="shared" si="17"/>
        <v>32126.854478352496</v>
      </c>
      <c r="Q11" s="282"/>
      <c r="R11" s="286">
        <f t="shared" si="2"/>
        <v>24797.95416365</v>
      </c>
      <c r="S11" s="279">
        <f t="shared" si="18"/>
        <v>2690.5780267560249</v>
      </c>
      <c r="T11" s="280">
        <f t="shared" si="19"/>
        <v>4959.5908327300003</v>
      </c>
      <c r="U11" s="324">
        <f t="shared" si="20"/>
        <v>32448.123023136024</v>
      </c>
      <c r="V11" s="282"/>
      <c r="W11" s="18" t="s">
        <v>28</v>
      </c>
      <c r="X11" s="286">
        <f t="shared" si="21"/>
        <v>25231.918361513875</v>
      </c>
      <c r="Y11" s="280">
        <f t="shared" si="22"/>
        <v>2762.8950605857694</v>
      </c>
      <c r="Z11" s="280">
        <f t="shared" si="23"/>
        <v>5046.3836723027753</v>
      </c>
      <c r="AA11" s="324">
        <f t="shared" si="24"/>
        <v>33041.197094402421</v>
      </c>
      <c r="AB11" s="282"/>
      <c r="AC11" s="18" t="s">
        <v>28</v>
      </c>
      <c r="AD11" s="286">
        <f t="shared" si="3"/>
        <v>25358.077953321441</v>
      </c>
      <c r="AE11" s="280">
        <f t="shared" si="25"/>
        <v>2802.0676138420195</v>
      </c>
      <c r="AF11" s="280">
        <f t="shared" si="26"/>
        <v>5071.6155906642889</v>
      </c>
      <c r="AG11" s="324">
        <f t="shared" si="27"/>
        <v>33231.76115782775</v>
      </c>
      <c r="AH11" s="282"/>
      <c r="AI11" s="18" t="s">
        <v>28</v>
      </c>
      <c r="AJ11" s="512">
        <f t="shared" si="28"/>
        <v>28567.594008374399</v>
      </c>
      <c r="AK11" s="513">
        <f t="shared" si="4"/>
        <v>3156.7191379253713</v>
      </c>
      <c r="AL11" s="513">
        <f t="shared" si="5"/>
        <v>5713.5188016748798</v>
      </c>
      <c r="AM11" s="514">
        <f t="shared" si="29"/>
        <v>37437.83194797465</v>
      </c>
      <c r="AN11" s="551"/>
      <c r="AO11" s="450" t="s">
        <v>28</v>
      </c>
      <c r="AP11" s="512">
        <f t="shared" si="35"/>
        <v>29067.594008374399</v>
      </c>
      <c r="AQ11" s="513">
        <f t="shared" si="6"/>
        <v>3211.9691379253713</v>
      </c>
      <c r="AR11" s="513">
        <f t="shared" si="7"/>
        <v>5813.5188016748798</v>
      </c>
      <c r="AS11" s="514">
        <f t="shared" si="30"/>
        <v>38093.08194797465</v>
      </c>
      <c r="AT11" s="450" t="s">
        <v>28</v>
      </c>
      <c r="AU11" s="512">
        <f t="shared" si="31"/>
        <v>29358.269948458143</v>
      </c>
      <c r="AV11" s="513">
        <f t="shared" si="8"/>
        <v>3244.0888293046246</v>
      </c>
      <c r="AW11" s="513">
        <f t="shared" si="9"/>
        <v>5871.6539896916292</v>
      </c>
      <c r="AX11" s="514">
        <f t="shared" si="32"/>
        <v>38474.012767454398</v>
      </c>
      <c r="AY11" s="450" t="s">
        <v>28</v>
      </c>
      <c r="AZ11" s="512">
        <f t="shared" si="33"/>
        <v>29858.269948458143</v>
      </c>
      <c r="BA11" s="513">
        <f t="shared" si="10"/>
        <v>3299.3388293046246</v>
      </c>
      <c r="BB11" s="513">
        <f t="shared" si="11"/>
        <v>5971.6539896916292</v>
      </c>
      <c r="BC11" s="514">
        <f t="shared" si="34"/>
        <v>39129.262767454398</v>
      </c>
      <c r="BD11" s="421"/>
      <c r="BH11" s="285">
        <v>-0.24012500000389991</v>
      </c>
    </row>
    <row r="12" spans="1:62" s="283" customFormat="1" ht="12.75" customHeight="1" x14ac:dyDescent="0.25">
      <c r="A12" s="452"/>
      <c r="B12" s="450" t="s">
        <v>29</v>
      </c>
      <c r="C12" s="286">
        <v>24760.524999999998</v>
      </c>
      <c r="D12" s="279">
        <v>2661.7564374999997</v>
      </c>
      <c r="E12" s="280">
        <v>4952.1049999999996</v>
      </c>
      <c r="F12" s="281">
        <v>32374.386437499998</v>
      </c>
      <c r="G12" s="282"/>
      <c r="H12" s="286">
        <f t="shared" si="0"/>
        <v>25008.130249999998</v>
      </c>
      <c r="I12" s="279">
        <f t="shared" si="12"/>
        <v>2713.3821321249998</v>
      </c>
      <c r="J12" s="280">
        <f t="shared" si="13"/>
        <v>5001.6260499999999</v>
      </c>
      <c r="K12" s="324">
        <f t="shared" si="14"/>
        <v>32723.138432124997</v>
      </c>
      <c r="L12" s="282"/>
      <c r="M12" s="286">
        <f t="shared" si="1"/>
        <v>25258.211552499997</v>
      </c>
      <c r="N12" s="279">
        <f t="shared" si="15"/>
        <v>2740.5159534462496</v>
      </c>
      <c r="O12" s="280">
        <f t="shared" si="16"/>
        <v>5051.6423104999994</v>
      </c>
      <c r="P12" s="324">
        <f t="shared" si="17"/>
        <v>33050.369816446248</v>
      </c>
      <c r="Q12" s="282"/>
      <c r="R12" s="286">
        <f t="shared" si="2"/>
        <v>25510.793668024999</v>
      </c>
      <c r="S12" s="279">
        <f t="shared" si="18"/>
        <v>2767.9211129807122</v>
      </c>
      <c r="T12" s="280">
        <f t="shared" si="19"/>
        <v>5102.1587336049997</v>
      </c>
      <c r="U12" s="324">
        <f t="shared" si="20"/>
        <v>33380.873514610706</v>
      </c>
      <c r="V12" s="282"/>
      <c r="W12" s="18" t="s">
        <v>29</v>
      </c>
      <c r="X12" s="286">
        <f t="shared" si="21"/>
        <v>25957.232557215437</v>
      </c>
      <c r="Y12" s="280">
        <f t="shared" si="22"/>
        <v>2842.3169650150903</v>
      </c>
      <c r="Z12" s="280">
        <f t="shared" si="23"/>
        <v>5191.4465114430877</v>
      </c>
      <c r="AA12" s="324">
        <f t="shared" si="24"/>
        <v>33990.996033673611</v>
      </c>
      <c r="AB12" s="282"/>
      <c r="AC12" s="18" t="s">
        <v>29</v>
      </c>
      <c r="AD12" s="286">
        <f t="shared" si="3"/>
        <v>26087.01872000151</v>
      </c>
      <c r="AE12" s="280">
        <f t="shared" si="25"/>
        <v>2882.615568560167</v>
      </c>
      <c r="AF12" s="280">
        <f t="shared" si="26"/>
        <v>5217.4037440003021</v>
      </c>
      <c r="AG12" s="324">
        <f t="shared" si="27"/>
        <v>34187.038032561977</v>
      </c>
      <c r="AH12" s="282"/>
      <c r="AI12" s="18" t="s">
        <v>29</v>
      </c>
      <c r="AJ12" s="512">
        <f t="shared" si="28"/>
        <v>29392.491036238825</v>
      </c>
      <c r="AK12" s="513">
        <f t="shared" si="4"/>
        <v>3247.8702595043901</v>
      </c>
      <c r="AL12" s="513">
        <f t="shared" si="5"/>
        <v>5878.4982072477651</v>
      </c>
      <c r="AM12" s="514">
        <f t="shared" si="29"/>
        <v>38518.859502990977</v>
      </c>
      <c r="AN12" s="551"/>
      <c r="AO12" s="450" t="s">
        <v>29</v>
      </c>
      <c r="AP12" s="512">
        <f t="shared" si="35"/>
        <v>29892.491036238825</v>
      </c>
      <c r="AQ12" s="513">
        <f t="shared" si="6"/>
        <v>3303.1202595043901</v>
      </c>
      <c r="AR12" s="513">
        <f t="shared" si="7"/>
        <v>5978.4982072477651</v>
      </c>
      <c r="AS12" s="514">
        <f t="shared" si="30"/>
        <v>39174.109502990977</v>
      </c>
      <c r="AT12" s="450" t="s">
        <v>29</v>
      </c>
      <c r="AU12" s="512">
        <f t="shared" si="31"/>
        <v>30191.415946601213</v>
      </c>
      <c r="AV12" s="513">
        <f t="shared" si="8"/>
        <v>3336.151462099434</v>
      </c>
      <c r="AW12" s="513">
        <f t="shared" si="9"/>
        <v>6038.2831893202429</v>
      </c>
      <c r="AX12" s="514">
        <f t="shared" si="32"/>
        <v>39565.850598020894</v>
      </c>
      <c r="AY12" s="450" t="s">
        <v>29</v>
      </c>
      <c r="AZ12" s="512">
        <f t="shared" si="33"/>
        <v>30691.415946601213</v>
      </c>
      <c r="BA12" s="513">
        <f t="shared" si="10"/>
        <v>3391.401462099434</v>
      </c>
      <c r="BB12" s="513">
        <f t="shared" si="11"/>
        <v>6138.2831893202429</v>
      </c>
      <c r="BC12" s="514">
        <f t="shared" si="34"/>
        <v>40221.100598020894</v>
      </c>
      <c r="BD12" s="25" t="s">
        <v>357</v>
      </c>
      <c r="BH12" s="285">
        <v>-0.61356250000244472</v>
      </c>
    </row>
    <row r="13" spans="1:62" s="283" customFormat="1" ht="12.75" customHeight="1" x14ac:dyDescent="0.25">
      <c r="A13" s="452"/>
      <c r="B13" s="450" t="s">
        <v>31</v>
      </c>
      <c r="C13" s="286">
        <v>25472.899999999998</v>
      </c>
      <c r="D13" s="279">
        <v>2738.3367499999999</v>
      </c>
      <c r="E13" s="280">
        <v>5094.58</v>
      </c>
      <c r="F13" s="281">
        <v>33305.816749999998</v>
      </c>
      <c r="G13" s="282"/>
      <c r="H13" s="286">
        <f t="shared" si="0"/>
        <v>25727.628999999997</v>
      </c>
      <c r="I13" s="279">
        <f t="shared" si="12"/>
        <v>2791.4477464999995</v>
      </c>
      <c r="J13" s="280">
        <f t="shared" si="13"/>
        <v>5145.5257999999994</v>
      </c>
      <c r="K13" s="324">
        <f t="shared" si="14"/>
        <v>33664.602546499998</v>
      </c>
      <c r="L13" s="282"/>
      <c r="M13" s="286">
        <f t="shared" si="1"/>
        <v>25984.905289999999</v>
      </c>
      <c r="N13" s="279">
        <f t="shared" si="15"/>
        <v>2819.3622239649999</v>
      </c>
      <c r="O13" s="280">
        <f t="shared" si="16"/>
        <v>5196.9810580000003</v>
      </c>
      <c r="P13" s="324">
        <f t="shared" si="17"/>
        <v>34001.248571964999</v>
      </c>
      <c r="Q13" s="282"/>
      <c r="R13" s="286">
        <f t="shared" si="2"/>
        <v>26244.7543429</v>
      </c>
      <c r="S13" s="279">
        <f t="shared" si="18"/>
        <v>2847.5558462046502</v>
      </c>
      <c r="T13" s="280">
        <f t="shared" si="19"/>
        <v>5248.9508685800001</v>
      </c>
      <c r="U13" s="324">
        <f t="shared" si="20"/>
        <v>34341.261057684649</v>
      </c>
      <c r="V13" s="282"/>
      <c r="W13" s="18" t="s">
        <v>31</v>
      </c>
      <c r="X13" s="286">
        <f t="shared" si="21"/>
        <v>26704.037543900751</v>
      </c>
      <c r="Y13" s="280">
        <f t="shared" si="22"/>
        <v>2924.0921110571321</v>
      </c>
      <c r="Z13" s="280">
        <f t="shared" si="23"/>
        <v>5340.8075087801508</v>
      </c>
      <c r="AA13" s="324">
        <f t="shared" si="24"/>
        <v>34968.937163738032</v>
      </c>
      <c r="AB13" s="282"/>
      <c r="AC13" s="18" t="s">
        <v>31</v>
      </c>
      <c r="AD13" s="286">
        <f t="shared" si="3"/>
        <v>26837.557731620251</v>
      </c>
      <c r="AE13" s="280">
        <f t="shared" si="25"/>
        <v>2965.5501293440379</v>
      </c>
      <c r="AF13" s="280">
        <f t="shared" si="26"/>
        <v>5367.5115463240509</v>
      </c>
      <c r="AG13" s="324">
        <f t="shared" si="27"/>
        <v>35170.619407288337</v>
      </c>
      <c r="AH13" s="282"/>
      <c r="AI13" s="18" t="s">
        <v>31</v>
      </c>
      <c r="AJ13" s="512">
        <f t="shared" si="28"/>
        <v>30242.352053104398</v>
      </c>
      <c r="AK13" s="513">
        <f t="shared" si="4"/>
        <v>3341.7799018680362</v>
      </c>
      <c r="AL13" s="513">
        <f t="shared" si="5"/>
        <v>6048.4704106208801</v>
      </c>
      <c r="AM13" s="514">
        <f t="shared" si="29"/>
        <v>39632.602365593317</v>
      </c>
      <c r="AN13" s="551"/>
      <c r="AO13" s="450" t="s">
        <v>31</v>
      </c>
      <c r="AP13" s="512">
        <f t="shared" si="35"/>
        <v>30742.352053104398</v>
      </c>
      <c r="AQ13" s="513">
        <f t="shared" si="6"/>
        <v>3397.0299018680362</v>
      </c>
      <c r="AR13" s="513">
        <f t="shared" si="7"/>
        <v>6148.4704106208801</v>
      </c>
      <c r="AS13" s="514">
        <f t="shared" si="30"/>
        <v>40287.852365593317</v>
      </c>
      <c r="AT13" s="450" t="s">
        <v>31</v>
      </c>
      <c r="AU13" s="512">
        <f t="shared" si="31"/>
        <v>31049.775573635441</v>
      </c>
      <c r="AV13" s="513">
        <f t="shared" si="8"/>
        <v>3431.0002008867164</v>
      </c>
      <c r="AW13" s="513">
        <f t="shared" si="9"/>
        <v>6209.9551147270886</v>
      </c>
      <c r="AX13" s="514">
        <f t="shared" si="32"/>
        <v>40690.730889249251</v>
      </c>
      <c r="AY13" s="450" t="s">
        <v>31</v>
      </c>
      <c r="AZ13" s="512">
        <f t="shared" si="33"/>
        <v>31549.775573635441</v>
      </c>
      <c r="BA13" s="513">
        <f t="shared" si="10"/>
        <v>3486.2502008867164</v>
      </c>
      <c r="BB13" s="513">
        <f t="shared" si="11"/>
        <v>6309.9551147270886</v>
      </c>
      <c r="BC13" s="514">
        <f t="shared" si="34"/>
        <v>41345.980889249251</v>
      </c>
      <c r="BD13" s="421"/>
      <c r="BH13" s="285">
        <v>-0.18325000000186265</v>
      </c>
    </row>
    <row r="14" spans="1:62" s="283" customFormat="1" ht="12.75" customHeight="1" x14ac:dyDescent="0.25">
      <c r="A14" s="452"/>
      <c r="B14" s="450" t="s">
        <v>32</v>
      </c>
      <c r="C14" s="286">
        <v>25837.920000000002</v>
      </c>
      <c r="D14" s="279">
        <v>2777.5764000000004</v>
      </c>
      <c r="E14" s="280">
        <v>5167.5840000000007</v>
      </c>
      <c r="F14" s="281">
        <v>33783.080400000006</v>
      </c>
      <c r="G14" s="282"/>
      <c r="H14" s="286">
        <f t="shared" si="0"/>
        <v>26096.299200000001</v>
      </c>
      <c r="I14" s="279">
        <f t="shared" si="12"/>
        <v>2831.4484632000003</v>
      </c>
      <c r="J14" s="280">
        <f t="shared" si="13"/>
        <v>5219.2598400000006</v>
      </c>
      <c r="K14" s="324">
        <f t="shared" si="14"/>
        <v>34147.007503200002</v>
      </c>
      <c r="L14" s="282"/>
      <c r="M14" s="286">
        <f t="shared" si="1"/>
        <v>26357.262192000002</v>
      </c>
      <c r="N14" s="279">
        <f t="shared" si="15"/>
        <v>2859.762947832</v>
      </c>
      <c r="O14" s="280">
        <f t="shared" si="16"/>
        <v>5271.4524384000006</v>
      </c>
      <c r="P14" s="324">
        <f t="shared" si="17"/>
        <v>34488.477578232007</v>
      </c>
      <c r="Q14" s="282"/>
      <c r="R14" s="286">
        <f t="shared" si="2"/>
        <v>26620.834813920002</v>
      </c>
      <c r="S14" s="279">
        <f t="shared" si="18"/>
        <v>2888.3605773103204</v>
      </c>
      <c r="T14" s="280">
        <f t="shared" si="19"/>
        <v>5324.166962784001</v>
      </c>
      <c r="U14" s="324">
        <f t="shared" si="20"/>
        <v>34833.362354014324</v>
      </c>
      <c r="V14" s="282"/>
      <c r="W14" s="18" t="s">
        <v>32</v>
      </c>
      <c r="X14" s="286">
        <f t="shared" si="21"/>
        <v>27086.699423163605</v>
      </c>
      <c r="Y14" s="280">
        <f t="shared" si="22"/>
        <v>2965.9935868364146</v>
      </c>
      <c r="Z14" s="280">
        <f t="shared" si="23"/>
        <v>5417.3398846327218</v>
      </c>
      <c r="AA14" s="324">
        <f t="shared" si="24"/>
        <v>35470.032894632743</v>
      </c>
      <c r="AB14" s="282"/>
      <c r="AC14" s="18" t="s">
        <v>32</v>
      </c>
      <c r="AD14" s="286">
        <f t="shared" si="3"/>
        <v>27222.132920279422</v>
      </c>
      <c r="AE14" s="280">
        <f t="shared" si="25"/>
        <v>3008.0456876908761</v>
      </c>
      <c r="AF14" s="280">
        <f t="shared" si="26"/>
        <v>5444.4265840558846</v>
      </c>
      <c r="AG14" s="324">
        <f t="shared" si="27"/>
        <v>35674.605192026182</v>
      </c>
      <c r="AH14" s="282"/>
      <c r="AI14" s="18" t="s">
        <v>32</v>
      </c>
      <c r="AJ14" s="512">
        <f t="shared" si="28"/>
        <v>31117.177058971134</v>
      </c>
      <c r="AK14" s="513">
        <f t="shared" si="4"/>
        <v>3438.4480650163105</v>
      </c>
      <c r="AL14" s="513">
        <f t="shared" si="5"/>
        <v>6223.4354117942275</v>
      </c>
      <c r="AM14" s="514">
        <f t="shared" si="29"/>
        <v>40779.060535781675</v>
      </c>
      <c r="AN14" s="551"/>
      <c r="AO14" s="450" t="s">
        <v>32</v>
      </c>
      <c r="AP14" s="512">
        <f t="shared" si="35"/>
        <v>31617.177058971134</v>
      </c>
      <c r="AQ14" s="513">
        <f t="shared" si="6"/>
        <v>3493.6980650163105</v>
      </c>
      <c r="AR14" s="513">
        <f t="shared" si="7"/>
        <v>6323.4354117942275</v>
      </c>
      <c r="AS14" s="514">
        <f t="shared" si="30"/>
        <v>41434.310535781675</v>
      </c>
      <c r="AT14" s="450" t="s">
        <v>32</v>
      </c>
      <c r="AU14" s="512">
        <f t="shared" si="31"/>
        <v>31933.348829560844</v>
      </c>
      <c r="AV14" s="513">
        <f t="shared" si="8"/>
        <v>3528.6350456664732</v>
      </c>
      <c r="AW14" s="513">
        <f t="shared" si="9"/>
        <v>6386.6697659121692</v>
      </c>
      <c r="AX14" s="514">
        <f t="shared" si="32"/>
        <v>41848.653641139492</v>
      </c>
      <c r="AY14" s="450" t="s">
        <v>32</v>
      </c>
      <c r="AZ14" s="512">
        <f t="shared" si="33"/>
        <v>32433.348829560844</v>
      </c>
      <c r="BA14" s="513">
        <f t="shared" si="10"/>
        <v>3583.8850456664732</v>
      </c>
      <c r="BB14" s="513">
        <f t="shared" si="11"/>
        <v>6486.6697659121692</v>
      </c>
      <c r="BC14" s="514">
        <f t="shared" si="34"/>
        <v>42503.903641139492</v>
      </c>
      <c r="BD14" s="421"/>
      <c r="BH14" s="285">
        <v>8.0400000006193295E-2</v>
      </c>
    </row>
    <row r="15" spans="1:62" s="283" customFormat="1" ht="12.75" customHeight="1" x14ac:dyDescent="0.25">
      <c r="A15" s="452"/>
      <c r="B15" s="450" t="s">
        <v>34</v>
      </c>
      <c r="C15" s="286">
        <v>26583.3</v>
      </c>
      <c r="D15" s="279">
        <v>2857.7047499999999</v>
      </c>
      <c r="E15" s="280">
        <v>5316.66</v>
      </c>
      <c r="F15" s="281">
        <v>34757.664749999996</v>
      </c>
      <c r="G15" s="282"/>
      <c r="H15" s="286">
        <f t="shared" si="0"/>
        <v>26849.132999999998</v>
      </c>
      <c r="I15" s="279">
        <f t="shared" si="12"/>
        <v>2913.1309305</v>
      </c>
      <c r="J15" s="280">
        <f t="shared" si="13"/>
        <v>5369.8266000000003</v>
      </c>
      <c r="K15" s="324">
        <f t="shared" si="14"/>
        <v>35132.090530499998</v>
      </c>
      <c r="L15" s="282"/>
      <c r="M15" s="286">
        <f t="shared" si="1"/>
        <v>27117.624329999999</v>
      </c>
      <c r="N15" s="279">
        <f t="shared" si="15"/>
        <v>2942.2622398049998</v>
      </c>
      <c r="O15" s="280">
        <f t="shared" si="16"/>
        <v>5423.5248659999997</v>
      </c>
      <c r="P15" s="324">
        <f t="shared" si="17"/>
        <v>35483.411435804999</v>
      </c>
      <c r="Q15" s="282"/>
      <c r="R15" s="286">
        <f t="shared" si="2"/>
        <v>27388.800573299999</v>
      </c>
      <c r="S15" s="279">
        <f t="shared" si="18"/>
        <v>2971.6848622030498</v>
      </c>
      <c r="T15" s="280">
        <f t="shared" si="19"/>
        <v>5477.76011466</v>
      </c>
      <c r="U15" s="324">
        <f t="shared" si="20"/>
        <v>35838.245550163047</v>
      </c>
      <c r="V15" s="282"/>
      <c r="W15" s="18" t="s">
        <v>34</v>
      </c>
      <c r="X15" s="286">
        <f t="shared" si="21"/>
        <v>27868.104583332752</v>
      </c>
      <c r="Y15" s="280">
        <f t="shared" si="22"/>
        <v>3051.5574518749363</v>
      </c>
      <c r="Z15" s="280">
        <f t="shared" si="23"/>
        <v>5573.6209166665503</v>
      </c>
      <c r="AA15" s="324">
        <f t="shared" si="24"/>
        <v>36493.282951874236</v>
      </c>
      <c r="AB15" s="282"/>
      <c r="AC15" s="18" t="s">
        <v>34</v>
      </c>
      <c r="AD15" s="286">
        <f t="shared" si="3"/>
        <v>28007.445106249412</v>
      </c>
      <c r="AE15" s="280">
        <f t="shared" si="25"/>
        <v>3094.8226842405602</v>
      </c>
      <c r="AF15" s="280">
        <f t="shared" si="26"/>
        <v>5601.4890212498831</v>
      </c>
      <c r="AG15" s="324">
        <f t="shared" si="27"/>
        <v>36703.756811739855</v>
      </c>
      <c r="AH15" s="282"/>
      <c r="AI15" s="18" t="s">
        <v>34</v>
      </c>
      <c r="AJ15" s="512">
        <f t="shared" si="28"/>
        <v>31701.041034321956</v>
      </c>
      <c r="AK15" s="513">
        <f t="shared" si="4"/>
        <v>3502.9650342925761</v>
      </c>
      <c r="AL15" s="513">
        <f t="shared" si="5"/>
        <v>6340.2082068643913</v>
      </c>
      <c r="AM15" s="514">
        <f t="shared" si="29"/>
        <v>41544.214275478924</v>
      </c>
      <c r="AN15" s="551"/>
      <c r="AO15" s="450" t="s">
        <v>34</v>
      </c>
      <c r="AP15" s="512">
        <f>AJ15+500</f>
        <v>32201.041034321956</v>
      </c>
      <c r="AQ15" s="513">
        <f t="shared" si="6"/>
        <v>3558.2150342925761</v>
      </c>
      <c r="AR15" s="513">
        <f t="shared" si="7"/>
        <v>6440.2082068643913</v>
      </c>
      <c r="AS15" s="514">
        <f t="shared" si="30"/>
        <v>42199.464275478924</v>
      </c>
      <c r="AT15" s="450" t="s">
        <v>34</v>
      </c>
      <c r="AU15" s="512">
        <f t="shared" si="31"/>
        <v>32523.051444665176</v>
      </c>
      <c r="AV15" s="513">
        <f t="shared" si="8"/>
        <v>3593.7971846355022</v>
      </c>
      <c r="AW15" s="513">
        <f t="shared" si="9"/>
        <v>6504.6102889330359</v>
      </c>
      <c r="AX15" s="514">
        <f t="shared" si="32"/>
        <v>42621.458918233715</v>
      </c>
      <c r="AY15" s="450" t="s">
        <v>34</v>
      </c>
      <c r="AZ15" s="512">
        <f t="shared" si="33"/>
        <v>33023.05144466518</v>
      </c>
      <c r="BA15" s="513">
        <f t="shared" si="10"/>
        <v>3649.0471846355022</v>
      </c>
      <c r="BB15" s="513">
        <f t="shared" si="11"/>
        <v>6604.6102889330359</v>
      </c>
      <c r="BC15" s="514">
        <f t="shared" si="34"/>
        <v>43276.708918233715</v>
      </c>
      <c r="BD15" s="423" t="s">
        <v>349</v>
      </c>
      <c r="BH15" s="285">
        <v>-1.3352500000037253</v>
      </c>
    </row>
    <row r="16" spans="1:62" s="283" customFormat="1" ht="12.75" customHeight="1" x14ac:dyDescent="0.25">
      <c r="A16" s="452"/>
      <c r="B16" s="450" t="s">
        <v>35</v>
      </c>
      <c r="C16" s="286">
        <v>27350.9</v>
      </c>
      <c r="D16" s="279">
        <v>2940.2217500000002</v>
      </c>
      <c r="E16" s="280">
        <v>5470.18</v>
      </c>
      <c r="F16" s="281">
        <v>35761.301749999999</v>
      </c>
      <c r="G16" s="282"/>
      <c r="H16" s="286">
        <f t="shared" si="0"/>
        <v>27624.409000000003</v>
      </c>
      <c r="I16" s="279">
        <f t="shared" si="12"/>
        <v>2997.2483765000002</v>
      </c>
      <c r="J16" s="280">
        <f t="shared" si="13"/>
        <v>5524.881800000001</v>
      </c>
      <c r="K16" s="324">
        <f t="shared" si="14"/>
        <v>36146.539176500002</v>
      </c>
      <c r="L16" s="282"/>
      <c r="M16" s="286">
        <f t="shared" si="1"/>
        <v>27900.653090000003</v>
      </c>
      <c r="N16" s="279">
        <f t="shared" si="15"/>
        <v>3027.2208602650003</v>
      </c>
      <c r="O16" s="280">
        <f t="shared" si="16"/>
        <v>5580.130618000001</v>
      </c>
      <c r="P16" s="324">
        <f t="shared" si="17"/>
        <v>36508.004568265002</v>
      </c>
      <c r="Q16" s="282"/>
      <c r="R16" s="286">
        <f t="shared" si="2"/>
        <v>28179.659620900005</v>
      </c>
      <c r="S16" s="279">
        <f t="shared" si="18"/>
        <v>3057.4930688676504</v>
      </c>
      <c r="T16" s="280">
        <f t="shared" si="19"/>
        <v>5635.9319241800013</v>
      </c>
      <c r="U16" s="324">
        <f t="shared" si="20"/>
        <v>36873.084613947656</v>
      </c>
      <c r="V16" s="282"/>
      <c r="W16" s="18" t="s">
        <v>35</v>
      </c>
      <c r="X16" s="286">
        <f t="shared" si="21"/>
        <v>28672.803664265757</v>
      </c>
      <c r="Y16" s="280">
        <f t="shared" si="22"/>
        <v>3139.6720012371006</v>
      </c>
      <c r="Z16" s="280">
        <f t="shared" si="23"/>
        <v>5734.5607328531514</v>
      </c>
      <c r="AA16" s="324">
        <f t="shared" si="24"/>
        <v>37547.036398356009</v>
      </c>
      <c r="AB16" s="282"/>
      <c r="AC16" s="18" t="s">
        <v>35</v>
      </c>
      <c r="AD16" s="286">
        <f t="shared" si="3"/>
        <v>28816.167682587082</v>
      </c>
      <c r="AE16" s="280">
        <f t="shared" si="25"/>
        <v>3184.1865289258726</v>
      </c>
      <c r="AF16" s="280">
        <f t="shared" si="26"/>
        <v>5763.2335365174167</v>
      </c>
      <c r="AG16" s="324">
        <f t="shared" si="27"/>
        <v>37763.587748030368</v>
      </c>
      <c r="AH16" s="282"/>
      <c r="AI16" s="18" t="s">
        <v>35</v>
      </c>
      <c r="AJ16" s="512">
        <f t="shared" si="28"/>
        <v>32596.219804789729</v>
      </c>
      <c r="AK16" s="513">
        <f t="shared" si="4"/>
        <v>3601.8822884292649</v>
      </c>
      <c r="AL16" s="513">
        <f t="shared" si="5"/>
        <v>6519.243960957946</v>
      </c>
      <c r="AM16" s="514">
        <f t="shared" si="29"/>
        <v>42717.346054176938</v>
      </c>
      <c r="AN16" s="551"/>
      <c r="AO16" s="450" t="s">
        <v>35</v>
      </c>
      <c r="AP16" s="512">
        <f t="shared" si="35"/>
        <v>33096.219804789725</v>
      </c>
      <c r="AQ16" s="513">
        <f t="shared" si="6"/>
        <v>3657.1322884292649</v>
      </c>
      <c r="AR16" s="513">
        <f t="shared" si="7"/>
        <v>6619.2439609579451</v>
      </c>
      <c r="AS16" s="514">
        <f t="shared" si="30"/>
        <v>43372.596054176938</v>
      </c>
      <c r="AT16" s="450" t="s">
        <v>35</v>
      </c>
      <c r="AU16" s="512">
        <f t="shared" si="31"/>
        <v>33427.182002837624</v>
      </c>
      <c r="AV16" s="513">
        <f t="shared" si="8"/>
        <v>3693.7036113135573</v>
      </c>
      <c r="AW16" s="513">
        <f t="shared" si="9"/>
        <v>6685.4364005675252</v>
      </c>
      <c r="AX16" s="514">
        <f t="shared" si="32"/>
        <v>43806.322014718702</v>
      </c>
      <c r="AY16" s="450" t="s">
        <v>35</v>
      </c>
      <c r="AZ16" s="512">
        <f t="shared" si="33"/>
        <v>33927.182002837624</v>
      </c>
      <c r="BA16" s="513">
        <f t="shared" si="10"/>
        <v>3748.9536113135573</v>
      </c>
      <c r="BB16" s="513">
        <f t="shared" si="11"/>
        <v>6785.4364005675252</v>
      </c>
      <c r="BC16" s="514">
        <f t="shared" si="34"/>
        <v>44461.572014718702</v>
      </c>
      <c r="BD16" s="431"/>
      <c r="BH16" s="285">
        <v>0.30174999999871943</v>
      </c>
    </row>
    <row r="17" spans="1:60" s="283" customFormat="1" ht="12.75" customHeight="1" x14ac:dyDescent="0.25">
      <c r="A17" s="452"/>
      <c r="B17" s="450" t="s">
        <v>36</v>
      </c>
      <c r="C17" s="286">
        <v>28141.73</v>
      </c>
      <c r="D17" s="279">
        <v>3025.2359750000001</v>
      </c>
      <c r="E17" s="280">
        <v>5628.3460000000005</v>
      </c>
      <c r="F17" s="281">
        <v>36795.311974999997</v>
      </c>
      <c r="G17" s="282"/>
      <c r="H17" s="286">
        <f t="shared" si="0"/>
        <v>28423.147300000001</v>
      </c>
      <c r="I17" s="279">
        <f t="shared" si="12"/>
        <v>3083.9114820499999</v>
      </c>
      <c r="J17" s="280">
        <f t="shared" si="13"/>
        <v>5684.6294600000001</v>
      </c>
      <c r="K17" s="324">
        <f t="shared" si="14"/>
        <v>37191.688242050004</v>
      </c>
      <c r="L17" s="282"/>
      <c r="M17" s="286">
        <f t="shared" si="1"/>
        <v>28707.378773</v>
      </c>
      <c r="N17" s="279">
        <f t="shared" si="15"/>
        <v>3114.7505968705</v>
      </c>
      <c r="O17" s="280">
        <f t="shared" si="16"/>
        <v>5741.4757546000001</v>
      </c>
      <c r="P17" s="324">
        <f t="shared" si="17"/>
        <v>37563.605124470501</v>
      </c>
      <c r="Q17" s="282"/>
      <c r="R17" s="286">
        <f t="shared" si="2"/>
        <v>28994.452560730002</v>
      </c>
      <c r="S17" s="279">
        <f t="shared" si="18"/>
        <v>3145.8981028392054</v>
      </c>
      <c r="T17" s="280">
        <f t="shared" si="19"/>
        <v>5798.8905121460011</v>
      </c>
      <c r="U17" s="324">
        <f t="shared" si="20"/>
        <v>37939.241175715208</v>
      </c>
      <c r="V17" s="282"/>
      <c r="W17" s="18" t="s">
        <v>36</v>
      </c>
      <c r="X17" s="286">
        <f t="shared" si="21"/>
        <v>29501.855480542778</v>
      </c>
      <c r="Y17" s="280">
        <f t="shared" si="22"/>
        <v>3230.453175119434</v>
      </c>
      <c r="Z17" s="280">
        <f t="shared" si="23"/>
        <v>5900.3710961085562</v>
      </c>
      <c r="AA17" s="324">
        <f t="shared" si="24"/>
        <v>38632.679751770767</v>
      </c>
      <c r="AB17" s="282"/>
      <c r="AC17" s="18" t="s">
        <v>36</v>
      </c>
      <c r="AD17" s="286">
        <f t="shared" si="3"/>
        <v>29649.364757945488</v>
      </c>
      <c r="AE17" s="280">
        <f t="shared" si="25"/>
        <v>3276.2548057529766</v>
      </c>
      <c r="AF17" s="280">
        <f t="shared" si="26"/>
        <v>5929.8729515890982</v>
      </c>
      <c r="AG17" s="324">
        <f t="shared" si="27"/>
        <v>38855.492515287558</v>
      </c>
      <c r="AH17" s="282"/>
      <c r="AI17" s="18" t="s">
        <v>36</v>
      </c>
      <c r="AJ17" s="512">
        <f t="shared" si="28"/>
        <v>33351.507149070007</v>
      </c>
      <c r="AK17" s="513">
        <f t="shared" si="4"/>
        <v>3685.3415399722358</v>
      </c>
      <c r="AL17" s="513">
        <f t="shared" si="5"/>
        <v>6670.3014298140015</v>
      </c>
      <c r="AM17" s="514">
        <f t="shared" si="29"/>
        <v>43707.150118856247</v>
      </c>
      <c r="AN17" s="551"/>
      <c r="AO17" s="450" t="s">
        <v>36</v>
      </c>
      <c r="AP17" s="512">
        <f t="shared" si="35"/>
        <v>33851.507149070007</v>
      </c>
      <c r="AQ17" s="513">
        <f t="shared" si="6"/>
        <v>3740.5915399722358</v>
      </c>
      <c r="AR17" s="513">
        <f t="shared" si="7"/>
        <v>6770.3014298140015</v>
      </c>
      <c r="AS17" s="514">
        <f t="shared" si="30"/>
        <v>44362.400118856247</v>
      </c>
      <c r="AT17" s="450" t="s">
        <v>36</v>
      </c>
      <c r="AU17" s="512">
        <f t="shared" si="31"/>
        <v>34190.022220560706</v>
      </c>
      <c r="AV17" s="513">
        <f t="shared" si="8"/>
        <v>3777.997455371958</v>
      </c>
      <c r="AW17" s="513">
        <f t="shared" si="9"/>
        <v>6838.0044441121418</v>
      </c>
      <c r="AX17" s="514">
        <f t="shared" si="32"/>
        <v>44806.024120044807</v>
      </c>
      <c r="AY17" s="450" t="s">
        <v>36</v>
      </c>
      <c r="AZ17" s="512">
        <f t="shared" si="33"/>
        <v>34690.022220560706</v>
      </c>
      <c r="BA17" s="513">
        <f t="shared" si="10"/>
        <v>3833.247455371958</v>
      </c>
      <c r="BB17" s="513">
        <f t="shared" si="11"/>
        <v>6938.0044441121418</v>
      </c>
      <c r="BC17" s="514">
        <f t="shared" si="34"/>
        <v>45461.274120044807</v>
      </c>
      <c r="BD17" s="432" t="s">
        <v>33</v>
      </c>
      <c r="BH17" s="285">
        <v>-0.68802500000310829</v>
      </c>
    </row>
    <row r="18" spans="1:60" s="283" customFormat="1" ht="12.75" customHeight="1" x14ac:dyDescent="0.25">
      <c r="A18" s="452"/>
      <c r="B18" s="450" t="s">
        <v>37</v>
      </c>
      <c r="C18" s="286">
        <v>28955.79</v>
      </c>
      <c r="D18" s="279">
        <v>3112.747425</v>
      </c>
      <c r="E18" s="280">
        <v>5791.1580000000004</v>
      </c>
      <c r="F18" s="281">
        <v>37859.695425000005</v>
      </c>
      <c r="G18" s="282"/>
      <c r="H18" s="286">
        <f t="shared" si="0"/>
        <v>29245.347900000001</v>
      </c>
      <c r="I18" s="279">
        <f t="shared" si="12"/>
        <v>3173.1202471500001</v>
      </c>
      <c r="J18" s="280">
        <f t="shared" si="13"/>
        <v>5849.0695800000003</v>
      </c>
      <c r="K18" s="324">
        <f t="shared" si="14"/>
        <v>38267.537727150004</v>
      </c>
      <c r="L18" s="282"/>
      <c r="M18" s="286">
        <f t="shared" si="1"/>
        <v>29537.801379</v>
      </c>
      <c r="N18" s="279">
        <f t="shared" si="15"/>
        <v>3204.8514496215003</v>
      </c>
      <c r="O18" s="280">
        <f t="shared" si="16"/>
        <v>5907.5602758000005</v>
      </c>
      <c r="P18" s="324">
        <f t="shared" si="17"/>
        <v>38650.213104421498</v>
      </c>
      <c r="Q18" s="282"/>
      <c r="R18" s="286">
        <f t="shared" si="2"/>
        <v>29833.17939279</v>
      </c>
      <c r="S18" s="279">
        <f t="shared" si="18"/>
        <v>3236.8999641177152</v>
      </c>
      <c r="T18" s="280">
        <f t="shared" si="19"/>
        <v>5966.6358785580005</v>
      </c>
      <c r="U18" s="324">
        <f t="shared" si="20"/>
        <v>39036.715235465716</v>
      </c>
      <c r="V18" s="282"/>
      <c r="W18" s="18" t="s">
        <v>37</v>
      </c>
      <c r="X18" s="286">
        <f t="shared" si="21"/>
        <v>30355.260032163827</v>
      </c>
      <c r="Y18" s="280">
        <f t="shared" si="22"/>
        <v>3323.9009735219392</v>
      </c>
      <c r="Z18" s="280">
        <f t="shared" si="23"/>
        <v>6071.0520064327657</v>
      </c>
      <c r="AA18" s="324">
        <f t="shared" si="24"/>
        <v>39750.213012118533</v>
      </c>
      <c r="AB18" s="282"/>
      <c r="AC18" s="18" t="s">
        <v>37</v>
      </c>
      <c r="AD18" s="286">
        <f t="shared" si="3"/>
        <v>30507.036332324642</v>
      </c>
      <c r="AE18" s="280">
        <f t="shared" si="25"/>
        <v>3371.0275147218731</v>
      </c>
      <c r="AF18" s="280">
        <f t="shared" si="26"/>
        <v>6101.4072664649284</v>
      </c>
      <c r="AG18" s="324">
        <f t="shared" si="27"/>
        <v>39979.471113511441</v>
      </c>
      <c r="AH18" s="282"/>
      <c r="AI18" s="18" t="s">
        <v>37</v>
      </c>
      <c r="AJ18" s="512">
        <f t="shared" si="28"/>
        <v>33966.618115155004</v>
      </c>
      <c r="AK18" s="513">
        <f t="shared" si="4"/>
        <v>3753.3113017246278</v>
      </c>
      <c r="AL18" s="513">
        <f t="shared" si="5"/>
        <v>6793.3236230310013</v>
      </c>
      <c r="AM18" s="514">
        <f t="shared" si="29"/>
        <v>44513.253039910633</v>
      </c>
      <c r="AN18" s="551"/>
      <c r="AO18" s="450" t="s">
        <v>37</v>
      </c>
      <c r="AP18" s="512">
        <f t="shared" si="35"/>
        <v>34466.618115155004</v>
      </c>
      <c r="AQ18" s="513">
        <f t="shared" si="6"/>
        <v>3808.5613017246278</v>
      </c>
      <c r="AR18" s="513">
        <f t="shared" si="7"/>
        <v>6893.3236230310013</v>
      </c>
      <c r="AS18" s="514">
        <f t="shared" si="30"/>
        <v>45168.503039910633</v>
      </c>
      <c r="AT18" s="450" t="s">
        <v>37</v>
      </c>
      <c r="AU18" s="512">
        <f t="shared" si="31"/>
        <v>34811.284296306556</v>
      </c>
      <c r="AV18" s="513">
        <f t="shared" si="8"/>
        <v>3846.6469147418743</v>
      </c>
      <c r="AW18" s="513">
        <f t="shared" si="9"/>
        <v>6962.2568592613115</v>
      </c>
      <c r="AX18" s="514">
        <f t="shared" si="32"/>
        <v>45620.188070309741</v>
      </c>
      <c r="AY18" s="450" t="s">
        <v>37</v>
      </c>
      <c r="AZ18" s="512">
        <f t="shared" si="33"/>
        <v>35311.284296306556</v>
      </c>
      <c r="BA18" s="513">
        <f t="shared" si="10"/>
        <v>3901.8969147418743</v>
      </c>
      <c r="BB18" s="513">
        <f t="shared" si="11"/>
        <v>7062.2568592613115</v>
      </c>
      <c r="BC18" s="514">
        <f t="shared" si="34"/>
        <v>46275.438070309741</v>
      </c>
      <c r="BD18" s="433"/>
      <c r="BH18" s="285">
        <v>-3.3045749999946565</v>
      </c>
    </row>
    <row r="19" spans="1:60" s="283" customFormat="1" ht="12.75" customHeight="1" x14ac:dyDescent="0.25">
      <c r="A19" s="452"/>
      <c r="B19" s="450" t="s">
        <v>38</v>
      </c>
      <c r="C19" s="286">
        <v>29794.09</v>
      </c>
      <c r="D19" s="279">
        <v>3202.8646749999998</v>
      </c>
      <c r="E19" s="280">
        <v>5958.8180000000002</v>
      </c>
      <c r="F19" s="281">
        <v>38955.772675</v>
      </c>
      <c r="G19" s="282"/>
      <c r="H19" s="286">
        <f t="shared" si="0"/>
        <v>30092.030900000002</v>
      </c>
      <c r="I19" s="279">
        <f t="shared" si="12"/>
        <v>3264.9853526500001</v>
      </c>
      <c r="J19" s="280">
        <f t="shared" si="13"/>
        <v>6018.4061800000009</v>
      </c>
      <c r="K19" s="324">
        <f t="shared" si="14"/>
        <v>39375.422432649997</v>
      </c>
      <c r="L19" s="282"/>
      <c r="M19" s="286">
        <f t="shared" si="1"/>
        <v>30392.951209000003</v>
      </c>
      <c r="N19" s="279">
        <f t="shared" si="15"/>
        <v>3297.6352061765001</v>
      </c>
      <c r="O19" s="280">
        <f t="shared" si="16"/>
        <v>6078.5902418000005</v>
      </c>
      <c r="P19" s="324">
        <f t="shared" si="17"/>
        <v>39769.176656976502</v>
      </c>
      <c r="Q19" s="282"/>
      <c r="R19" s="286">
        <f>M19*1</f>
        <v>30392.951209000003</v>
      </c>
      <c r="S19" s="279">
        <f t="shared" si="18"/>
        <v>3297.6352061765001</v>
      </c>
      <c r="T19" s="280">
        <f t="shared" si="19"/>
        <v>6078.5902418000005</v>
      </c>
      <c r="U19" s="324">
        <f t="shared" si="20"/>
        <v>39769.176656976502</v>
      </c>
      <c r="V19" s="282"/>
      <c r="W19" s="18" t="s">
        <v>38</v>
      </c>
      <c r="X19" s="286">
        <f t="shared" si="21"/>
        <v>30924.827855157506</v>
      </c>
      <c r="Y19" s="280">
        <f t="shared" si="22"/>
        <v>3386.268650139747</v>
      </c>
      <c r="Z19" s="280">
        <f t="shared" si="23"/>
        <v>6184.9655710315019</v>
      </c>
      <c r="AA19" s="324">
        <f t="shared" si="24"/>
        <v>40496.062076328759</v>
      </c>
      <c r="AB19" s="282"/>
      <c r="AC19" s="18" t="s">
        <v>38</v>
      </c>
      <c r="AD19" s="286">
        <f t="shared" si="3"/>
        <v>31079.45199443329</v>
      </c>
      <c r="AE19" s="280">
        <f t="shared" si="25"/>
        <v>3434.2794453848787</v>
      </c>
      <c r="AF19" s="280">
        <f t="shared" si="26"/>
        <v>6215.8903988866587</v>
      </c>
      <c r="AG19" s="324">
        <f t="shared" si="27"/>
        <v>40729.621838704828</v>
      </c>
      <c r="AH19" s="282"/>
      <c r="AI19" s="18" t="s">
        <v>38</v>
      </c>
      <c r="AJ19" s="512">
        <f t="shared" si="28"/>
        <v>34930.044929504998</v>
      </c>
      <c r="AK19" s="513">
        <f t="shared" si="4"/>
        <v>3859.7699647103022</v>
      </c>
      <c r="AL19" s="513">
        <f t="shared" si="5"/>
        <v>6986.0089859010004</v>
      </c>
      <c r="AM19" s="514">
        <f t="shared" si="29"/>
        <v>45775.823880116295</v>
      </c>
      <c r="AN19" s="551"/>
      <c r="AO19" s="450" t="s">
        <v>38</v>
      </c>
      <c r="AP19" s="512">
        <f t="shared" si="35"/>
        <v>35430.044929504998</v>
      </c>
      <c r="AQ19" s="513">
        <f t="shared" si="6"/>
        <v>3915.0199647103022</v>
      </c>
      <c r="AR19" s="513">
        <f t="shared" si="7"/>
        <v>7086.0089859010004</v>
      </c>
      <c r="AS19" s="514">
        <f t="shared" si="30"/>
        <v>46431.073880116295</v>
      </c>
      <c r="AT19" s="450" t="s">
        <v>38</v>
      </c>
      <c r="AU19" s="512">
        <f t="shared" si="31"/>
        <v>35784.345378800048</v>
      </c>
      <c r="AV19" s="513">
        <f t="shared" si="8"/>
        <v>3954.1701643574052</v>
      </c>
      <c r="AW19" s="513">
        <f t="shared" si="9"/>
        <v>7156.8690757600098</v>
      </c>
      <c r="AX19" s="514">
        <f t="shared" si="32"/>
        <v>46895.384618917466</v>
      </c>
      <c r="AY19" s="450" t="s">
        <v>38</v>
      </c>
      <c r="AZ19" s="512">
        <f t="shared" si="33"/>
        <v>36284.345378800048</v>
      </c>
      <c r="BA19" s="513">
        <f t="shared" si="10"/>
        <v>4009.4201643574052</v>
      </c>
      <c r="BB19" s="513">
        <f t="shared" si="11"/>
        <v>7256.8690757600098</v>
      </c>
      <c r="BC19" s="514">
        <f t="shared" si="34"/>
        <v>47550.634618917466</v>
      </c>
      <c r="BD19" s="433"/>
      <c r="BH19" s="285">
        <v>-0.22732499999983702</v>
      </c>
    </row>
    <row r="20" spans="1:60" s="283" customFormat="1" ht="12.75" customHeight="1" x14ac:dyDescent="0.25">
      <c r="A20" s="452"/>
      <c r="B20" s="450" t="s">
        <v>39</v>
      </c>
      <c r="C20" s="286">
        <v>30635.420000000002</v>
      </c>
      <c r="D20" s="279">
        <v>3293.3076500000002</v>
      </c>
      <c r="E20" s="280">
        <v>6127.0840000000007</v>
      </c>
      <c r="F20" s="281">
        <v>40055.811650000003</v>
      </c>
      <c r="G20" s="282"/>
      <c r="H20" s="286">
        <f t="shared" si="0"/>
        <v>30941.774200000003</v>
      </c>
      <c r="I20" s="279">
        <f t="shared" si="12"/>
        <v>3357.1825007000002</v>
      </c>
      <c r="J20" s="280">
        <f t="shared" si="13"/>
        <v>6188.3548400000009</v>
      </c>
      <c r="K20" s="324">
        <f t="shared" si="14"/>
        <v>40487.3115407</v>
      </c>
      <c r="L20" s="282"/>
      <c r="M20" s="286">
        <f t="shared" si="1"/>
        <v>31251.191942000005</v>
      </c>
      <c r="N20" s="279">
        <f t="shared" si="15"/>
        <v>3390.7543257070006</v>
      </c>
      <c r="O20" s="280">
        <f t="shared" si="16"/>
        <v>6250.238388400001</v>
      </c>
      <c r="P20" s="324">
        <f t="shared" si="17"/>
        <v>40892.184656107005</v>
      </c>
      <c r="Q20" s="282"/>
      <c r="R20" s="286">
        <f t="shared" ref="R20:R42" si="36">M20*1</f>
        <v>31251.191942000005</v>
      </c>
      <c r="S20" s="279">
        <f t="shared" si="18"/>
        <v>3390.7543257070006</v>
      </c>
      <c r="T20" s="280">
        <f t="shared" si="19"/>
        <v>6250.238388400001</v>
      </c>
      <c r="U20" s="324">
        <f t="shared" si="20"/>
        <v>40892.184656107005</v>
      </c>
      <c r="V20" s="282"/>
      <c r="W20" s="18" t="s">
        <v>39</v>
      </c>
      <c r="X20" s="286">
        <f t="shared" si="21"/>
        <v>31798.087800985006</v>
      </c>
      <c r="Y20" s="280">
        <f t="shared" si="22"/>
        <v>3481.8906142078581</v>
      </c>
      <c r="Z20" s="280">
        <f t="shared" si="23"/>
        <v>6359.6175601970017</v>
      </c>
      <c r="AA20" s="324">
        <f t="shared" si="24"/>
        <v>41639.595975389864</v>
      </c>
      <c r="AB20" s="282"/>
      <c r="AC20" s="18" t="s">
        <v>39</v>
      </c>
      <c r="AD20" s="286">
        <f t="shared" si="3"/>
        <v>31957.078239989929</v>
      </c>
      <c r="AE20" s="280">
        <f t="shared" si="25"/>
        <v>3531.2571455188872</v>
      </c>
      <c r="AF20" s="280">
        <f t="shared" si="26"/>
        <v>6391.4156479979865</v>
      </c>
      <c r="AG20" s="324">
        <f t="shared" si="27"/>
        <v>41879.7510335068</v>
      </c>
      <c r="AH20" s="282"/>
      <c r="AI20" s="422" t="s">
        <v>39</v>
      </c>
      <c r="AJ20" s="552">
        <f t="shared" si="28"/>
        <v>35922.056935050008</v>
      </c>
      <c r="AK20" s="513">
        <f t="shared" si="4"/>
        <v>3969.3872913230261</v>
      </c>
      <c r="AL20" s="513">
        <f t="shared" si="5"/>
        <v>7184.4113870100018</v>
      </c>
      <c r="AM20" s="514">
        <f t="shared" si="29"/>
        <v>47075.855613383035</v>
      </c>
      <c r="AN20" s="551"/>
      <c r="AO20" s="515" t="s">
        <v>39</v>
      </c>
      <c r="AP20" s="512">
        <f t="shared" si="35"/>
        <v>36422.056935050008</v>
      </c>
      <c r="AQ20" s="513">
        <f t="shared" si="6"/>
        <v>4024.6372913230261</v>
      </c>
      <c r="AR20" s="513">
        <f t="shared" si="7"/>
        <v>7284.4113870100018</v>
      </c>
      <c r="AS20" s="514">
        <f t="shared" si="30"/>
        <v>47731.105613383035</v>
      </c>
      <c r="AT20" s="515" t="s">
        <v>39</v>
      </c>
      <c r="AU20" s="512">
        <f t="shared" si="31"/>
        <v>36786.27750440051</v>
      </c>
      <c r="AV20" s="513">
        <f t="shared" si="8"/>
        <v>4064.8836642362562</v>
      </c>
      <c r="AW20" s="513">
        <f t="shared" si="9"/>
        <v>7357.2555008801028</v>
      </c>
      <c r="AX20" s="514">
        <f t="shared" si="32"/>
        <v>48208.416669516868</v>
      </c>
      <c r="AY20" s="515" t="s">
        <v>39</v>
      </c>
      <c r="AZ20" s="512">
        <f t="shared" si="33"/>
        <v>37286.27750440051</v>
      </c>
      <c r="BA20" s="513">
        <f t="shared" si="10"/>
        <v>4120.1336642362567</v>
      </c>
      <c r="BB20" s="513">
        <f t="shared" si="11"/>
        <v>7457.2555008801028</v>
      </c>
      <c r="BC20" s="514">
        <f t="shared" si="34"/>
        <v>48863.666669516868</v>
      </c>
      <c r="BD20" s="431"/>
      <c r="BH20" s="285">
        <v>0.81165000000328291</v>
      </c>
    </row>
    <row r="21" spans="1:60" s="283" customFormat="1" ht="12.75" customHeight="1" x14ac:dyDescent="0.25">
      <c r="A21" s="452"/>
      <c r="B21" s="450" t="s">
        <v>40</v>
      </c>
      <c r="C21" s="286">
        <v>31502</v>
      </c>
      <c r="D21" s="279">
        <v>3386.4650000000001</v>
      </c>
      <c r="E21" s="280">
        <v>6300.4000000000005</v>
      </c>
      <c r="F21" s="281">
        <v>41188.864999999998</v>
      </c>
      <c r="G21" s="282"/>
      <c r="H21" s="286">
        <f t="shared" si="0"/>
        <v>31817.02</v>
      </c>
      <c r="I21" s="279">
        <f t="shared" si="12"/>
        <v>3452.1466700000001</v>
      </c>
      <c r="J21" s="280">
        <f t="shared" si="13"/>
        <v>6363.4040000000005</v>
      </c>
      <c r="K21" s="324">
        <f t="shared" si="14"/>
        <v>41632.570670000001</v>
      </c>
      <c r="L21" s="282"/>
      <c r="M21" s="286">
        <f t="shared" si="1"/>
        <v>32135.190200000001</v>
      </c>
      <c r="N21" s="279">
        <f t="shared" si="15"/>
        <v>3486.6681367000001</v>
      </c>
      <c r="O21" s="280">
        <f t="shared" si="16"/>
        <v>6427.0380400000004</v>
      </c>
      <c r="P21" s="324">
        <f t="shared" si="17"/>
        <v>42048.896376700002</v>
      </c>
      <c r="Q21" s="282"/>
      <c r="R21" s="286">
        <f t="shared" si="36"/>
        <v>32135.190200000001</v>
      </c>
      <c r="S21" s="279">
        <f t="shared" si="18"/>
        <v>3486.6681367000001</v>
      </c>
      <c r="T21" s="280">
        <f t="shared" si="19"/>
        <v>6427.0380400000004</v>
      </c>
      <c r="U21" s="324">
        <f t="shared" si="20"/>
        <v>42048.896376700002</v>
      </c>
      <c r="V21" s="282"/>
      <c r="W21" s="18" t="s">
        <v>40</v>
      </c>
      <c r="X21" s="286">
        <f t="shared" si="21"/>
        <v>32697.556028500003</v>
      </c>
      <c r="Y21" s="280">
        <f t="shared" si="22"/>
        <v>3580.3823851207503</v>
      </c>
      <c r="Z21" s="280">
        <f t="shared" si="23"/>
        <v>6539.5112057000006</v>
      </c>
      <c r="AA21" s="324">
        <f t="shared" si="24"/>
        <v>42817.449619320752</v>
      </c>
      <c r="AB21" s="282"/>
      <c r="AC21" s="18" t="s">
        <v>40</v>
      </c>
      <c r="AD21" s="286">
        <f>X21*1</f>
        <v>32697.556028500003</v>
      </c>
      <c r="AE21" s="280">
        <f t="shared" si="25"/>
        <v>3613.0799411492503</v>
      </c>
      <c r="AF21" s="280">
        <f t="shared" si="26"/>
        <v>6539.5112057000006</v>
      </c>
      <c r="AG21" s="324">
        <f t="shared" si="27"/>
        <v>42850.147175349251</v>
      </c>
      <c r="AH21" s="282"/>
      <c r="AI21" s="419"/>
      <c r="AJ21" s="516"/>
      <c r="AK21" s="517"/>
      <c r="AL21" s="517"/>
      <c r="AM21" s="518"/>
      <c r="AN21" s="551"/>
      <c r="AO21" s="519"/>
      <c r="AP21" s="516"/>
      <c r="AQ21" s="517"/>
      <c r="AR21" s="517"/>
      <c r="AS21" s="518"/>
      <c r="AT21" s="519"/>
      <c r="AU21" s="516"/>
      <c r="AV21" s="517"/>
      <c r="AW21" s="517"/>
      <c r="AX21" s="518"/>
      <c r="AY21" s="519"/>
      <c r="AZ21" s="516"/>
      <c r="BA21" s="517"/>
      <c r="BB21" s="517"/>
      <c r="BC21" s="518"/>
      <c r="BD21" s="431"/>
      <c r="BH21" s="285">
        <v>-0.13500000000203727</v>
      </c>
    </row>
    <row r="22" spans="1:60" s="283" customFormat="1" ht="12.75" customHeight="1" x14ac:dyDescent="0.25">
      <c r="A22" s="452"/>
      <c r="B22" s="450" t="s">
        <v>41</v>
      </c>
      <c r="C22" s="286">
        <v>32083</v>
      </c>
      <c r="D22" s="279">
        <v>3448.9225000000001</v>
      </c>
      <c r="E22" s="280">
        <v>6416.6</v>
      </c>
      <c r="F22" s="281">
        <v>41948.522499999999</v>
      </c>
      <c r="G22" s="282"/>
      <c r="H22" s="286">
        <f t="shared" si="0"/>
        <v>32403.83</v>
      </c>
      <c r="I22" s="279">
        <f t="shared" si="12"/>
        <v>3515.8155550000001</v>
      </c>
      <c r="J22" s="280">
        <f t="shared" si="13"/>
        <v>6480.7660000000005</v>
      </c>
      <c r="K22" s="324">
        <f t="shared" si="14"/>
        <v>42400.411555000006</v>
      </c>
      <c r="L22" s="282"/>
      <c r="M22" s="286">
        <f t="shared" si="1"/>
        <v>32727.868300000002</v>
      </c>
      <c r="N22" s="279">
        <f t="shared" si="15"/>
        <v>3550.9737105500003</v>
      </c>
      <c r="O22" s="280">
        <f t="shared" si="16"/>
        <v>6545.5736600000009</v>
      </c>
      <c r="P22" s="324">
        <f t="shared" si="17"/>
        <v>42824.415670550006</v>
      </c>
      <c r="Q22" s="282"/>
      <c r="R22" s="286">
        <f t="shared" si="36"/>
        <v>32727.868300000002</v>
      </c>
      <c r="S22" s="279">
        <f t="shared" si="18"/>
        <v>3550.9737105500003</v>
      </c>
      <c r="T22" s="280">
        <f t="shared" si="19"/>
        <v>6545.5736600000009</v>
      </c>
      <c r="U22" s="324">
        <f t="shared" si="20"/>
        <v>42824.415670550006</v>
      </c>
      <c r="V22" s="282"/>
      <c r="W22" s="18" t="s">
        <v>41</v>
      </c>
      <c r="X22" s="286">
        <f t="shared" si="21"/>
        <v>33300.605995250007</v>
      </c>
      <c r="Y22" s="280">
        <f t="shared" si="22"/>
        <v>3646.416356479876</v>
      </c>
      <c r="Z22" s="280">
        <f t="shared" si="23"/>
        <v>6660.1211990500015</v>
      </c>
      <c r="AA22" s="324">
        <f t="shared" si="24"/>
        <v>43607.143550779881</v>
      </c>
      <c r="AB22" s="282"/>
      <c r="AC22" s="18" t="s">
        <v>41</v>
      </c>
      <c r="AD22" s="286">
        <f t="shared" ref="AD22:AD42" si="37">X22*1</f>
        <v>33300.605995250007</v>
      </c>
      <c r="AE22" s="280">
        <f t="shared" si="25"/>
        <v>3679.7169624751259</v>
      </c>
      <c r="AF22" s="280">
        <f t="shared" si="26"/>
        <v>6660.1211990500015</v>
      </c>
      <c r="AG22" s="324">
        <f t="shared" si="27"/>
        <v>43640.444156775135</v>
      </c>
      <c r="AH22" s="282"/>
      <c r="AI22" s="419"/>
      <c r="AJ22" s="516"/>
      <c r="AK22" s="517"/>
      <c r="AL22" s="517"/>
      <c r="AM22" s="518"/>
      <c r="AN22" s="551"/>
      <c r="AO22" s="519"/>
      <c r="AP22" s="516"/>
      <c r="AQ22" s="517"/>
      <c r="AR22" s="517"/>
      <c r="AS22" s="518"/>
      <c r="AT22" s="519"/>
      <c r="AU22" s="516"/>
      <c r="AV22" s="517"/>
      <c r="AW22" s="517"/>
      <c r="AX22" s="518"/>
      <c r="AY22" s="519"/>
      <c r="AZ22" s="516"/>
      <c r="BA22" s="517"/>
      <c r="BB22" s="517"/>
      <c r="BC22" s="518"/>
      <c r="BD22" s="431"/>
      <c r="BH22" s="285">
        <v>-0.47750000000087311</v>
      </c>
    </row>
    <row r="23" spans="1:60" s="283" customFormat="1" ht="12.75" customHeight="1" x14ac:dyDescent="0.25">
      <c r="A23" s="452"/>
      <c r="B23" s="450" t="s">
        <v>241</v>
      </c>
      <c r="C23" s="286">
        <v>32993</v>
      </c>
      <c r="D23" s="279">
        <v>3546.7474999999999</v>
      </c>
      <c r="E23" s="280">
        <v>6598.6</v>
      </c>
      <c r="F23" s="281">
        <v>43138.347499999996</v>
      </c>
      <c r="G23" s="282"/>
      <c r="H23" s="286">
        <f t="shared" si="0"/>
        <v>33322.93</v>
      </c>
      <c r="I23" s="279">
        <f t="shared" si="12"/>
        <v>3615.5379050000001</v>
      </c>
      <c r="J23" s="280">
        <f t="shared" si="13"/>
        <v>6664.5860000000002</v>
      </c>
      <c r="K23" s="324">
        <f t="shared" si="14"/>
        <v>43603.053905000001</v>
      </c>
      <c r="L23" s="282"/>
      <c r="M23" s="286">
        <f t="shared" si="1"/>
        <v>33656.159299999999</v>
      </c>
      <c r="N23" s="279">
        <f t="shared" si="15"/>
        <v>3651.6932840499999</v>
      </c>
      <c r="O23" s="280">
        <f t="shared" si="16"/>
        <v>6731.2318599999999</v>
      </c>
      <c r="P23" s="324">
        <f t="shared" si="17"/>
        <v>44039.08444405</v>
      </c>
      <c r="Q23" s="282"/>
      <c r="R23" s="286">
        <f t="shared" si="36"/>
        <v>33656.159299999999</v>
      </c>
      <c r="S23" s="279">
        <f t="shared" si="18"/>
        <v>3651.6932840499999</v>
      </c>
      <c r="T23" s="280">
        <f t="shared" si="19"/>
        <v>6731.2318599999999</v>
      </c>
      <c r="U23" s="324">
        <f t="shared" si="20"/>
        <v>44039.08444405</v>
      </c>
      <c r="V23" s="282"/>
      <c r="W23" s="18" t="s">
        <v>241</v>
      </c>
      <c r="X23" s="286">
        <f t="shared" si="21"/>
        <v>34245.142087749999</v>
      </c>
      <c r="Y23" s="280">
        <f t="shared" si="22"/>
        <v>3749.8430586086247</v>
      </c>
      <c r="Z23" s="280">
        <f t="shared" si="23"/>
        <v>6849.0284175500001</v>
      </c>
      <c r="AA23" s="324">
        <f t="shared" si="24"/>
        <v>44844.013563908622</v>
      </c>
      <c r="AB23" s="282"/>
      <c r="AC23" s="18" t="s">
        <v>241</v>
      </c>
      <c r="AD23" s="286">
        <f t="shared" si="37"/>
        <v>34245.142087749999</v>
      </c>
      <c r="AE23" s="280">
        <f t="shared" si="25"/>
        <v>3784.0882006963748</v>
      </c>
      <c r="AF23" s="280">
        <f t="shared" si="26"/>
        <v>6849.0284175500001</v>
      </c>
      <c r="AG23" s="324">
        <f t="shared" si="27"/>
        <v>44878.25870599637</v>
      </c>
      <c r="AH23" s="282"/>
      <c r="AI23" s="419"/>
      <c r="AJ23" s="516"/>
      <c r="AK23" s="517"/>
      <c r="AL23" s="517"/>
      <c r="AM23" s="518"/>
      <c r="AN23" s="551"/>
      <c r="AO23" s="519"/>
      <c r="AP23" s="516"/>
      <c r="AQ23" s="517"/>
      <c r="AR23" s="517"/>
      <c r="AS23" s="518"/>
      <c r="AT23" s="519"/>
      <c r="AU23" s="516"/>
      <c r="AV23" s="517"/>
      <c r="AW23" s="517"/>
      <c r="AX23" s="518"/>
      <c r="AY23" s="519"/>
      <c r="AZ23" s="516"/>
      <c r="BA23" s="517"/>
      <c r="BB23" s="517"/>
      <c r="BC23" s="518"/>
      <c r="BD23" s="431"/>
      <c r="BH23" s="285">
        <v>0.3474999999962165</v>
      </c>
    </row>
    <row r="24" spans="1:60" s="283" customFormat="1" ht="12.75" customHeight="1" x14ac:dyDescent="0.25">
      <c r="A24" s="453"/>
      <c r="B24" s="454" t="s">
        <v>242</v>
      </c>
      <c r="C24" s="287">
        <v>33930</v>
      </c>
      <c r="D24" s="288">
        <v>3647.4749999999999</v>
      </c>
      <c r="E24" s="289">
        <v>6786</v>
      </c>
      <c r="F24" s="290">
        <v>44363.474999999999</v>
      </c>
      <c r="G24" s="282"/>
      <c r="H24" s="287">
        <f t="shared" si="0"/>
        <v>34269.300000000003</v>
      </c>
      <c r="I24" s="288">
        <f t="shared" si="12"/>
        <v>3718.2190500000002</v>
      </c>
      <c r="J24" s="289">
        <f t="shared" si="13"/>
        <v>6853.8600000000006</v>
      </c>
      <c r="K24" s="325">
        <f t="shared" si="14"/>
        <v>44841.379050000003</v>
      </c>
      <c r="L24" s="282"/>
      <c r="M24" s="287">
        <f t="shared" si="1"/>
        <v>34611.993000000002</v>
      </c>
      <c r="N24" s="288">
        <f t="shared" si="15"/>
        <v>3755.4012405000003</v>
      </c>
      <c r="O24" s="289">
        <f t="shared" si="16"/>
        <v>6922.3986000000004</v>
      </c>
      <c r="P24" s="325">
        <f t="shared" si="17"/>
        <v>45289.792840500006</v>
      </c>
      <c r="Q24" s="282"/>
      <c r="R24" s="287">
        <f t="shared" si="36"/>
        <v>34611.993000000002</v>
      </c>
      <c r="S24" s="288">
        <f t="shared" si="18"/>
        <v>3755.4012405000003</v>
      </c>
      <c r="T24" s="289">
        <f t="shared" si="19"/>
        <v>6922.3986000000004</v>
      </c>
      <c r="U24" s="325">
        <f t="shared" si="20"/>
        <v>45289.792840500006</v>
      </c>
      <c r="V24" s="282"/>
      <c r="W24" s="27" t="s">
        <v>242</v>
      </c>
      <c r="X24" s="287">
        <f t="shared" si="21"/>
        <v>35217.702877500007</v>
      </c>
      <c r="Y24" s="289">
        <f t="shared" si="22"/>
        <v>3856.3384650862508</v>
      </c>
      <c r="Z24" s="289">
        <f t="shared" si="23"/>
        <v>7043.540575500002</v>
      </c>
      <c r="AA24" s="325">
        <f t="shared" si="24"/>
        <v>46117.58191808626</v>
      </c>
      <c r="AB24" s="282"/>
      <c r="AC24" s="27" t="s">
        <v>242</v>
      </c>
      <c r="AD24" s="287">
        <f t="shared" si="37"/>
        <v>35217.702877500007</v>
      </c>
      <c r="AE24" s="289">
        <f t="shared" si="25"/>
        <v>3891.5561679637508</v>
      </c>
      <c r="AF24" s="289">
        <f t="shared" si="26"/>
        <v>7043.540575500002</v>
      </c>
      <c r="AG24" s="325">
        <f t="shared" si="27"/>
        <v>46152.799620963764</v>
      </c>
      <c r="AH24" s="282"/>
      <c r="AI24" s="420"/>
      <c r="AJ24" s="520"/>
      <c r="AK24" s="521"/>
      <c r="AL24" s="521"/>
      <c r="AM24" s="522"/>
      <c r="AN24" s="551"/>
      <c r="AO24" s="523"/>
      <c r="AP24" s="520"/>
      <c r="AQ24" s="521"/>
      <c r="AR24" s="521"/>
      <c r="AS24" s="522"/>
      <c r="AT24" s="523"/>
      <c r="AU24" s="520"/>
      <c r="AV24" s="521"/>
      <c r="AW24" s="521"/>
      <c r="AX24" s="522"/>
      <c r="AY24" s="523"/>
      <c r="AZ24" s="520"/>
      <c r="BA24" s="521"/>
      <c r="BB24" s="521"/>
      <c r="BC24" s="522"/>
      <c r="BD24" s="434"/>
      <c r="BH24" s="285">
        <v>0.47499999999854481</v>
      </c>
    </row>
    <row r="25" spans="1:60" ht="12" customHeight="1" x14ac:dyDescent="0.25">
      <c r="A25" s="455" t="s">
        <v>338</v>
      </c>
      <c r="B25" s="456" t="s">
        <v>22</v>
      </c>
      <c r="C25" s="291">
        <v>36488.350000000006</v>
      </c>
      <c r="D25" s="279">
        <v>3922.4976250000004</v>
      </c>
      <c r="E25" s="280">
        <v>7297.6700000000019</v>
      </c>
      <c r="F25" s="281">
        <v>47708.517625000008</v>
      </c>
      <c r="G25" s="282"/>
      <c r="H25" s="291">
        <f t="shared" si="0"/>
        <v>36853.233500000009</v>
      </c>
      <c r="I25" s="279">
        <f t="shared" si="12"/>
        <v>3998.5758347500009</v>
      </c>
      <c r="J25" s="280">
        <f t="shared" si="13"/>
        <v>7370.6467000000021</v>
      </c>
      <c r="K25" s="324">
        <f t="shared" si="14"/>
        <v>48222.456034750016</v>
      </c>
      <c r="L25" s="282"/>
      <c r="M25" s="291">
        <f t="shared" si="1"/>
        <v>37221.765835000013</v>
      </c>
      <c r="N25" s="279">
        <f t="shared" si="15"/>
        <v>4038.5615930975014</v>
      </c>
      <c r="O25" s="280">
        <f t="shared" si="16"/>
        <v>7444.3531670000029</v>
      </c>
      <c r="P25" s="324">
        <f t="shared" si="17"/>
        <v>48704.680595097518</v>
      </c>
      <c r="Q25" s="282"/>
      <c r="R25" s="291">
        <f t="shared" si="36"/>
        <v>37221.765835000013</v>
      </c>
      <c r="S25" s="279">
        <f t="shared" si="18"/>
        <v>4038.5615930975014</v>
      </c>
      <c r="T25" s="280">
        <f t="shared" si="19"/>
        <v>7444.3531670000029</v>
      </c>
      <c r="U25" s="324">
        <f t="shared" si="20"/>
        <v>48704.680595097518</v>
      </c>
      <c r="V25" s="282"/>
      <c r="W25" s="30" t="s">
        <v>22</v>
      </c>
      <c r="X25" s="291">
        <f t="shared" si="21"/>
        <v>37873.146737112518</v>
      </c>
      <c r="Y25" s="280">
        <f t="shared" si="22"/>
        <v>4147.109567713821</v>
      </c>
      <c r="Z25" s="280">
        <f t="shared" si="23"/>
        <v>7574.629347422504</v>
      </c>
      <c r="AA25" s="324">
        <f t="shared" si="24"/>
        <v>49594.885652248842</v>
      </c>
      <c r="AB25" s="282"/>
      <c r="AC25" s="30" t="s">
        <v>22</v>
      </c>
      <c r="AD25" s="291">
        <f t="shared" si="37"/>
        <v>37873.146737112518</v>
      </c>
      <c r="AE25" s="280">
        <f t="shared" si="25"/>
        <v>4184.9827144509336</v>
      </c>
      <c r="AF25" s="280">
        <f t="shared" si="26"/>
        <v>7574.629347422504</v>
      </c>
      <c r="AG25" s="324">
        <f t="shared" si="27"/>
        <v>49632.758798985953</v>
      </c>
      <c r="AH25" s="282"/>
      <c r="AI25" s="30" t="s">
        <v>339</v>
      </c>
      <c r="AJ25" s="553">
        <f t="shared" ref="AJ25:AJ42" si="38">AD25*1.02</f>
        <v>38630.609671854771</v>
      </c>
      <c r="AK25" s="513">
        <f t="shared" ref="AK25:AK42" si="39">AJ25*0.1105</f>
        <v>4268.6823687399519</v>
      </c>
      <c r="AL25" s="513">
        <f t="shared" ref="AL25:AL42" si="40">AJ25*0.2</f>
        <v>7726.1219343709545</v>
      </c>
      <c r="AM25" s="514">
        <f t="shared" ref="AM25:AM42" si="41">SUM(AJ25:AL25)</f>
        <v>50625.413974965675</v>
      </c>
      <c r="AN25" s="551"/>
      <c r="AO25" s="456" t="s">
        <v>339</v>
      </c>
      <c r="AP25" s="553">
        <f>AJ25+500</f>
        <v>39130.609671854771</v>
      </c>
      <c r="AQ25" s="513">
        <f t="shared" ref="AQ25:AQ42" si="42">AP25*0.1105</f>
        <v>4323.9323687399519</v>
      </c>
      <c r="AR25" s="513">
        <f t="shared" ref="AR25:AR42" si="43">AP25*0.2</f>
        <v>7826.1219343709545</v>
      </c>
      <c r="AS25" s="514">
        <f t="shared" ref="AS25:AS42" si="44">SUM(AP25:AR25)</f>
        <v>51280.663974965675</v>
      </c>
      <c r="AT25" s="456" t="s">
        <v>339</v>
      </c>
      <c r="AU25" s="512">
        <f>AP25*1.01</f>
        <v>39521.915768573315</v>
      </c>
      <c r="AV25" s="513">
        <f t="shared" ref="AV25:AV42" si="45">AU25*0.1105</f>
        <v>4367.1716924273514</v>
      </c>
      <c r="AW25" s="513">
        <f t="shared" ref="AW25:AW42" si="46">AU25*0.2</f>
        <v>7904.3831537146634</v>
      </c>
      <c r="AX25" s="514">
        <f t="shared" ref="AX25:AX42" si="47">SUM(AU25:AW25)</f>
        <v>51793.470614715327</v>
      </c>
      <c r="AY25" s="456" t="s">
        <v>339</v>
      </c>
      <c r="AZ25" s="512">
        <f>AU25+500</f>
        <v>40021.915768573315</v>
      </c>
      <c r="BA25" s="513">
        <f t="shared" ref="BA25:BA42" si="48">AZ25*0.1105</f>
        <v>4422.4216924273514</v>
      </c>
      <c r="BB25" s="513">
        <f t="shared" ref="BB25:BB42" si="49">AZ25*0.2</f>
        <v>8004.3831537146634</v>
      </c>
      <c r="BC25" s="514">
        <f t="shared" ref="BC25:BC42" si="50">SUM(AZ25:BB25)</f>
        <v>52448.720614715327</v>
      </c>
      <c r="BD25" s="435"/>
      <c r="BH25" s="285">
        <v>-0.48237499999231659</v>
      </c>
    </row>
    <row r="26" spans="1:60" ht="12" customHeight="1" x14ac:dyDescent="0.25">
      <c r="A26" s="460"/>
      <c r="B26" s="456" t="s">
        <v>24</v>
      </c>
      <c r="C26" s="286">
        <v>37012.700000000004</v>
      </c>
      <c r="D26" s="279">
        <v>3978.8652500000003</v>
      </c>
      <c r="E26" s="280">
        <v>7402.5400000000009</v>
      </c>
      <c r="F26" s="281">
        <v>48394.105250000008</v>
      </c>
      <c r="G26" s="282"/>
      <c r="H26" s="286">
        <f t="shared" si="0"/>
        <v>37382.827000000005</v>
      </c>
      <c r="I26" s="279">
        <f t="shared" si="12"/>
        <v>4056.0367295000005</v>
      </c>
      <c r="J26" s="280">
        <f t="shared" si="13"/>
        <v>7476.5654000000013</v>
      </c>
      <c r="K26" s="324">
        <f t="shared" si="14"/>
        <v>48915.429129500008</v>
      </c>
      <c r="L26" s="282"/>
      <c r="M26" s="286">
        <f t="shared" si="1"/>
        <v>37756.655270000003</v>
      </c>
      <c r="N26" s="279">
        <f t="shared" si="15"/>
        <v>4096.5970967950007</v>
      </c>
      <c r="O26" s="280">
        <f t="shared" si="16"/>
        <v>7551.3310540000011</v>
      </c>
      <c r="P26" s="324">
        <f t="shared" si="17"/>
        <v>49404.583420795003</v>
      </c>
      <c r="Q26" s="282"/>
      <c r="R26" s="286">
        <f t="shared" si="36"/>
        <v>37756.655270000003</v>
      </c>
      <c r="S26" s="279">
        <f t="shared" si="18"/>
        <v>4096.5970967950007</v>
      </c>
      <c r="T26" s="280">
        <f t="shared" si="19"/>
        <v>7551.3310540000011</v>
      </c>
      <c r="U26" s="324">
        <f t="shared" si="20"/>
        <v>49404.583420795003</v>
      </c>
      <c r="V26" s="282"/>
      <c r="W26" s="30" t="s">
        <v>24</v>
      </c>
      <c r="X26" s="286">
        <f t="shared" si="21"/>
        <v>38417.396737225004</v>
      </c>
      <c r="Y26" s="280">
        <f t="shared" si="22"/>
        <v>4206.7049427261381</v>
      </c>
      <c r="Z26" s="280">
        <f t="shared" si="23"/>
        <v>7683.4793474450016</v>
      </c>
      <c r="AA26" s="324">
        <f t="shared" si="24"/>
        <v>50307.58102739614</v>
      </c>
      <c r="AB26" s="282"/>
      <c r="AC26" s="30" t="s">
        <v>24</v>
      </c>
      <c r="AD26" s="286">
        <f t="shared" si="37"/>
        <v>38417.396737225004</v>
      </c>
      <c r="AE26" s="280">
        <f t="shared" si="25"/>
        <v>4245.1223394633635</v>
      </c>
      <c r="AF26" s="280">
        <f t="shared" si="26"/>
        <v>7683.4793474450016</v>
      </c>
      <c r="AG26" s="324">
        <f t="shared" si="27"/>
        <v>50345.998424133373</v>
      </c>
      <c r="AH26" s="282"/>
      <c r="AI26" s="30" t="s">
        <v>340</v>
      </c>
      <c r="AJ26" s="512">
        <f t="shared" si="38"/>
        <v>39185.744671969507</v>
      </c>
      <c r="AK26" s="513">
        <f t="shared" si="39"/>
        <v>4330.0247862526303</v>
      </c>
      <c r="AL26" s="513">
        <f t="shared" si="40"/>
        <v>7837.148934393902</v>
      </c>
      <c r="AM26" s="514">
        <f t="shared" si="41"/>
        <v>51352.91839261604</v>
      </c>
      <c r="AN26" s="551"/>
      <c r="AO26" s="456" t="s">
        <v>340</v>
      </c>
      <c r="AP26" s="512">
        <f>AJ26+500</f>
        <v>39685.744671969507</v>
      </c>
      <c r="AQ26" s="513">
        <f t="shared" si="42"/>
        <v>4385.2747862526303</v>
      </c>
      <c r="AR26" s="513">
        <f t="shared" si="43"/>
        <v>7937.148934393902</v>
      </c>
      <c r="AS26" s="514">
        <f t="shared" si="44"/>
        <v>52008.16839261604</v>
      </c>
      <c r="AT26" s="456" t="s">
        <v>340</v>
      </c>
      <c r="AU26" s="512">
        <f t="shared" ref="AU26:AU34" si="51">AP26*1.01</f>
        <v>40082.602118689203</v>
      </c>
      <c r="AV26" s="513">
        <f t="shared" si="45"/>
        <v>4429.1275341151568</v>
      </c>
      <c r="AW26" s="513">
        <f t="shared" si="46"/>
        <v>8016.5204237378412</v>
      </c>
      <c r="AX26" s="514">
        <f t="shared" si="47"/>
        <v>52528.250076542201</v>
      </c>
      <c r="AY26" s="456" t="s">
        <v>340</v>
      </c>
      <c r="AZ26" s="512">
        <f t="shared" ref="AZ26:AZ33" si="52">AU26+500</f>
        <v>40582.602118689203</v>
      </c>
      <c r="BA26" s="513">
        <f t="shared" si="48"/>
        <v>4484.3775341151568</v>
      </c>
      <c r="BB26" s="513">
        <f t="shared" si="49"/>
        <v>8116.5204237378412</v>
      </c>
      <c r="BC26" s="514">
        <f t="shared" si="50"/>
        <v>53183.500076542201</v>
      </c>
      <c r="BD26" s="645" t="s">
        <v>350</v>
      </c>
      <c r="BH26" s="285">
        <v>0.10525000000779983</v>
      </c>
    </row>
    <row r="27" spans="1:60" ht="12" customHeight="1" x14ac:dyDescent="0.25">
      <c r="A27" s="460"/>
      <c r="B27" s="456" t="s">
        <v>26</v>
      </c>
      <c r="C27" s="286">
        <v>38750</v>
      </c>
      <c r="D27" s="279">
        <v>4165.625</v>
      </c>
      <c r="E27" s="280">
        <v>7750</v>
      </c>
      <c r="F27" s="281">
        <v>50665.625</v>
      </c>
      <c r="G27" s="282"/>
      <c r="H27" s="286">
        <f t="shared" si="0"/>
        <v>39137.5</v>
      </c>
      <c r="I27" s="279">
        <f t="shared" si="12"/>
        <v>4246.4187499999998</v>
      </c>
      <c r="J27" s="280">
        <f t="shared" si="13"/>
        <v>7827.5</v>
      </c>
      <c r="K27" s="324">
        <f t="shared" si="14"/>
        <v>51211.418749999997</v>
      </c>
      <c r="L27" s="282"/>
      <c r="M27" s="286">
        <f t="shared" si="1"/>
        <v>39528.875</v>
      </c>
      <c r="N27" s="279">
        <f t="shared" si="15"/>
        <v>4288.8829374999996</v>
      </c>
      <c r="O27" s="280">
        <f t="shared" si="16"/>
        <v>7905.7750000000005</v>
      </c>
      <c r="P27" s="324">
        <f t="shared" si="17"/>
        <v>51723.5329375</v>
      </c>
      <c r="Q27" s="282"/>
      <c r="R27" s="286">
        <f t="shared" si="36"/>
        <v>39528.875</v>
      </c>
      <c r="S27" s="279">
        <f t="shared" si="18"/>
        <v>4288.8829374999996</v>
      </c>
      <c r="T27" s="280">
        <f t="shared" si="19"/>
        <v>7905.7750000000005</v>
      </c>
      <c r="U27" s="324">
        <f t="shared" si="20"/>
        <v>51723.5329375</v>
      </c>
      <c r="V27" s="282"/>
      <c r="W27" s="30" t="s">
        <v>26</v>
      </c>
      <c r="X27" s="286">
        <f t="shared" si="21"/>
        <v>40220.630312500005</v>
      </c>
      <c r="Y27" s="280">
        <f t="shared" si="22"/>
        <v>4404.1590192187505</v>
      </c>
      <c r="Z27" s="280">
        <f t="shared" si="23"/>
        <v>8044.1260625000014</v>
      </c>
      <c r="AA27" s="324">
        <f t="shared" si="24"/>
        <v>52668.915394218755</v>
      </c>
      <c r="AB27" s="282"/>
      <c r="AC27" s="30" t="s">
        <v>26</v>
      </c>
      <c r="AD27" s="286">
        <f t="shared" si="37"/>
        <v>40220.630312500005</v>
      </c>
      <c r="AE27" s="280">
        <f t="shared" si="25"/>
        <v>4444.3796495312508</v>
      </c>
      <c r="AF27" s="280">
        <f t="shared" si="26"/>
        <v>8044.1260625000014</v>
      </c>
      <c r="AG27" s="324">
        <f t="shared" si="27"/>
        <v>52709.136024531253</v>
      </c>
      <c r="AH27" s="282"/>
      <c r="AI27" s="30" t="s">
        <v>341</v>
      </c>
      <c r="AJ27" s="512">
        <f t="shared" si="38"/>
        <v>41025.042918750005</v>
      </c>
      <c r="AK27" s="513">
        <f t="shared" si="39"/>
        <v>4533.2672425218752</v>
      </c>
      <c r="AL27" s="513">
        <f t="shared" si="40"/>
        <v>8205.008583750001</v>
      </c>
      <c r="AM27" s="514">
        <f t="shared" si="41"/>
        <v>53763.318745021883</v>
      </c>
      <c r="AN27" s="551"/>
      <c r="AO27" s="456" t="s">
        <v>341</v>
      </c>
      <c r="AP27" s="512">
        <f t="shared" ref="AP27:AP33" si="53">AJ27+500</f>
        <v>41525.042918750005</v>
      </c>
      <c r="AQ27" s="513">
        <f t="shared" si="42"/>
        <v>4588.5172425218752</v>
      </c>
      <c r="AR27" s="513">
        <f t="shared" si="43"/>
        <v>8305.008583750001</v>
      </c>
      <c r="AS27" s="514">
        <f t="shared" si="44"/>
        <v>54418.568745021883</v>
      </c>
      <c r="AT27" s="456" t="s">
        <v>341</v>
      </c>
      <c r="AU27" s="512">
        <f t="shared" si="51"/>
        <v>41940.293347937506</v>
      </c>
      <c r="AV27" s="513">
        <f t="shared" si="45"/>
        <v>4634.4024149470943</v>
      </c>
      <c r="AW27" s="513">
        <f t="shared" si="46"/>
        <v>8388.0586695875008</v>
      </c>
      <c r="AX27" s="514">
        <f t="shared" si="47"/>
        <v>54962.754432472102</v>
      </c>
      <c r="AY27" s="456" t="s">
        <v>341</v>
      </c>
      <c r="AZ27" s="512">
        <f t="shared" si="52"/>
        <v>42440.293347937506</v>
      </c>
      <c r="BA27" s="513">
        <f t="shared" si="48"/>
        <v>4689.6524149470943</v>
      </c>
      <c r="BB27" s="513">
        <f t="shared" si="49"/>
        <v>8488.0586695875008</v>
      </c>
      <c r="BC27" s="514">
        <f t="shared" si="50"/>
        <v>55618.004432472102</v>
      </c>
      <c r="BD27" s="646"/>
      <c r="BH27" s="285">
        <v>-0.375</v>
      </c>
    </row>
    <row r="28" spans="1:60" ht="13.5" x14ac:dyDescent="0.25">
      <c r="A28" s="545" t="s">
        <v>66</v>
      </c>
      <c r="B28" s="456" t="s">
        <v>28</v>
      </c>
      <c r="C28" s="286">
        <v>39860</v>
      </c>
      <c r="D28" s="279">
        <v>4284.95</v>
      </c>
      <c r="E28" s="280">
        <v>7972</v>
      </c>
      <c r="F28" s="281">
        <v>52116.95</v>
      </c>
      <c r="G28" s="282"/>
      <c r="H28" s="286">
        <f t="shared" si="0"/>
        <v>40258.6</v>
      </c>
      <c r="I28" s="279">
        <f t="shared" si="12"/>
        <v>4368.0581000000002</v>
      </c>
      <c r="J28" s="280">
        <f t="shared" si="13"/>
        <v>8051.72</v>
      </c>
      <c r="K28" s="324">
        <f t="shared" si="14"/>
        <v>52678.378100000002</v>
      </c>
      <c r="L28" s="282"/>
      <c r="M28" s="286">
        <f t="shared" si="1"/>
        <v>40661.186000000002</v>
      </c>
      <c r="N28" s="279">
        <f t="shared" si="15"/>
        <v>4411.7386809999998</v>
      </c>
      <c r="O28" s="280">
        <f t="shared" si="16"/>
        <v>8132.2372000000005</v>
      </c>
      <c r="P28" s="324">
        <f t="shared" si="17"/>
        <v>53205.161881000007</v>
      </c>
      <c r="Q28" s="282"/>
      <c r="R28" s="286">
        <f t="shared" si="36"/>
        <v>40661.186000000002</v>
      </c>
      <c r="S28" s="279">
        <f t="shared" si="18"/>
        <v>4411.7386809999998</v>
      </c>
      <c r="T28" s="280">
        <f t="shared" si="19"/>
        <v>8132.2372000000005</v>
      </c>
      <c r="U28" s="324">
        <f t="shared" si="20"/>
        <v>53205.161881000007</v>
      </c>
      <c r="V28" s="282"/>
      <c r="W28" s="30" t="s">
        <v>28</v>
      </c>
      <c r="X28" s="286">
        <f t="shared" si="21"/>
        <v>41372.756755000002</v>
      </c>
      <c r="Y28" s="280">
        <f t="shared" si="22"/>
        <v>4530.3168646724998</v>
      </c>
      <c r="Z28" s="280">
        <f t="shared" si="23"/>
        <v>8274.5513510000001</v>
      </c>
      <c r="AA28" s="324">
        <f t="shared" si="24"/>
        <v>54177.624970672507</v>
      </c>
      <c r="AB28" s="282"/>
      <c r="AC28" s="30" t="s">
        <v>28</v>
      </c>
      <c r="AD28" s="286">
        <f t="shared" si="37"/>
        <v>41372.756755000002</v>
      </c>
      <c r="AE28" s="280">
        <f t="shared" si="25"/>
        <v>4571.6896214275002</v>
      </c>
      <c r="AF28" s="280">
        <f t="shared" si="26"/>
        <v>8274.5513510000001</v>
      </c>
      <c r="AG28" s="324">
        <f t="shared" si="27"/>
        <v>54218.997727427501</v>
      </c>
      <c r="AH28" s="282"/>
      <c r="AI28" s="30" t="s">
        <v>342</v>
      </c>
      <c r="AJ28" s="512">
        <f t="shared" si="38"/>
        <v>42200.211890099999</v>
      </c>
      <c r="AK28" s="513">
        <f t="shared" si="39"/>
        <v>4663.1234138560503</v>
      </c>
      <c r="AL28" s="513">
        <f t="shared" si="40"/>
        <v>8440.0423780199999</v>
      </c>
      <c r="AM28" s="514">
        <f t="shared" si="41"/>
        <v>55303.377681976046</v>
      </c>
      <c r="AN28" s="551"/>
      <c r="AO28" s="456" t="s">
        <v>342</v>
      </c>
      <c r="AP28" s="512">
        <f t="shared" si="53"/>
        <v>42700.211890099999</v>
      </c>
      <c r="AQ28" s="513">
        <f t="shared" si="42"/>
        <v>4718.3734138560503</v>
      </c>
      <c r="AR28" s="513">
        <f t="shared" si="43"/>
        <v>8540.0423780199999</v>
      </c>
      <c r="AS28" s="514">
        <f t="shared" si="44"/>
        <v>55958.627681976046</v>
      </c>
      <c r="AT28" s="456" t="s">
        <v>342</v>
      </c>
      <c r="AU28" s="512">
        <f t="shared" si="51"/>
        <v>43127.214009001</v>
      </c>
      <c r="AV28" s="513">
        <f t="shared" si="45"/>
        <v>4765.5571479946102</v>
      </c>
      <c r="AW28" s="513">
        <f t="shared" si="46"/>
        <v>8625.4428018002</v>
      </c>
      <c r="AX28" s="514">
        <f t="shared" si="47"/>
        <v>56518.213958795808</v>
      </c>
      <c r="AY28" s="456" t="s">
        <v>342</v>
      </c>
      <c r="AZ28" s="512">
        <f t="shared" si="52"/>
        <v>43627.214009001</v>
      </c>
      <c r="BA28" s="513">
        <f t="shared" si="48"/>
        <v>4820.8071479946102</v>
      </c>
      <c r="BB28" s="513">
        <f t="shared" si="49"/>
        <v>8725.4428018002</v>
      </c>
      <c r="BC28" s="514">
        <f t="shared" si="50"/>
        <v>57173.463958795808</v>
      </c>
      <c r="BD28" s="424" t="s">
        <v>351</v>
      </c>
      <c r="BH28" s="285">
        <v>-5.0000000002910383E-2</v>
      </c>
    </row>
    <row r="29" spans="1:60" ht="13.5" x14ac:dyDescent="0.25">
      <c r="A29" s="546"/>
      <c r="B29" s="459" t="s">
        <v>29</v>
      </c>
      <c r="C29" s="286">
        <v>41003</v>
      </c>
      <c r="D29" s="279">
        <v>4407.8225000000002</v>
      </c>
      <c r="E29" s="280">
        <v>8200.6</v>
      </c>
      <c r="F29" s="281">
        <v>53611.422500000001</v>
      </c>
      <c r="G29" s="282"/>
      <c r="H29" s="286">
        <f t="shared" si="0"/>
        <v>41413.03</v>
      </c>
      <c r="I29" s="279">
        <f t="shared" si="12"/>
        <v>4493.3137550000001</v>
      </c>
      <c r="J29" s="280">
        <f t="shared" si="13"/>
        <v>8282.6059999999998</v>
      </c>
      <c r="K29" s="324">
        <f t="shared" si="14"/>
        <v>54188.949755000001</v>
      </c>
      <c r="L29" s="282"/>
      <c r="M29" s="286">
        <f t="shared" si="1"/>
        <v>41827.160299999996</v>
      </c>
      <c r="N29" s="279">
        <f t="shared" si="15"/>
        <v>4538.2468925499998</v>
      </c>
      <c r="O29" s="280">
        <f t="shared" si="16"/>
        <v>8365.4320599999992</v>
      </c>
      <c r="P29" s="324">
        <f t="shared" si="17"/>
        <v>54730.839252549995</v>
      </c>
      <c r="Q29" s="282"/>
      <c r="R29" s="286">
        <f t="shared" si="36"/>
        <v>41827.160299999996</v>
      </c>
      <c r="S29" s="279">
        <f t="shared" si="18"/>
        <v>4538.2468925499998</v>
      </c>
      <c r="T29" s="280">
        <f t="shared" si="19"/>
        <v>8365.4320599999992</v>
      </c>
      <c r="U29" s="324">
        <f t="shared" si="20"/>
        <v>54730.839252549995</v>
      </c>
      <c r="V29" s="282"/>
      <c r="W29" s="31" t="s">
        <v>29</v>
      </c>
      <c r="X29" s="286">
        <f t="shared" si="21"/>
        <v>42559.135605249998</v>
      </c>
      <c r="Y29" s="280">
        <f t="shared" si="22"/>
        <v>4660.2253487748749</v>
      </c>
      <c r="Z29" s="280">
        <f t="shared" si="23"/>
        <v>8511.8271210500006</v>
      </c>
      <c r="AA29" s="324">
        <f t="shared" si="24"/>
        <v>55731.188075074875</v>
      </c>
      <c r="AB29" s="282"/>
      <c r="AC29" s="31" t="s">
        <v>29</v>
      </c>
      <c r="AD29" s="286">
        <f t="shared" si="37"/>
        <v>42559.135605249998</v>
      </c>
      <c r="AE29" s="280">
        <f t="shared" si="25"/>
        <v>4702.7844843801249</v>
      </c>
      <c r="AF29" s="280">
        <f t="shared" si="26"/>
        <v>8511.8271210500006</v>
      </c>
      <c r="AG29" s="324">
        <f t="shared" si="27"/>
        <v>55773.747210680121</v>
      </c>
      <c r="AH29" s="282"/>
      <c r="AI29" s="30" t="s">
        <v>343</v>
      </c>
      <c r="AJ29" s="512">
        <f t="shared" si="38"/>
        <v>43410.318317354999</v>
      </c>
      <c r="AK29" s="513">
        <f t="shared" si="39"/>
        <v>4796.8401740677273</v>
      </c>
      <c r="AL29" s="513">
        <f t="shared" si="40"/>
        <v>8682.0636634710008</v>
      </c>
      <c r="AM29" s="514">
        <f t="shared" si="41"/>
        <v>56889.22215489373</v>
      </c>
      <c r="AN29" s="551"/>
      <c r="AO29" s="456" t="s">
        <v>343</v>
      </c>
      <c r="AP29" s="512">
        <f t="shared" si="53"/>
        <v>43910.318317354999</v>
      </c>
      <c r="AQ29" s="513">
        <f t="shared" si="42"/>
        <v>4852.0901740677273</v>
      </c>
      <c r="AR29" s="513">
        <f t="shared" si="43"/>
        <v>8782.0636634710008</v>
      </c>
      <c r="AS29" s="514">
        <f t="shared" si="44"/>
        <v>57544.47215489373</v>
      </c>
      <c r="AT29" s="456" t="s">
        <v>343</v>
      </c>
      <c r="AU29" s="512">
        <f t="shared" si="51"/>
        <v>44349.421500528551</v>
      </c>
      <c r="AV29" s="513">
        <f t="shared" si="45"/>
        <v>4900.6110758084051</v>
      </c>
      <c r="AW29" s="513">
        <f t="shared" si="46"/>
        <v>8869.8843001057103</v>
      </c>
      <c r="AX29" s="514">
        <f t="shared" si="47"/>
        <v>58119.916876442665</v>
      </c>
      <c r="AY29" s="456" t="s">
        <v>343</v>
      </c>
      <c r="AZ29" s="512">
        <f t="shared" si="52"/>
        <v>44849.421500528551</v>
      </c>
      <c r="BA29" s="513">
        <f t="shared" si="48"/>
        <v>4955.8610758084051</v>
      </c>
      <c r="BB29" s="513">
        <f t="shared" si="49"/>
        <v>8969.8843001057103</v>
      </c>
      <c r="BC29" s="514">
        <f t="shared" si="50"/>
        <v>58775.166876442665</v>
      </c>
      <c r="BD29" s="421"/>
      <c r="BH29" s="285">
        <v>-0.57749999999941792</v>
      </c>
    </row>
    <row r="30" spans="1:60" ht="13.5" x14ac:dyDescent="0.25">
      <c r="A30" s="546"/>
      <c r="B30" s="456" t="s">
        <v>31</v>
      </c>
      <c r="C30" s="286">
        <v>42181</v>
      </c>
      <c r="D30" s="279">
        <v>4534.4574999999995</v>
      </c>
      <c r="E30" s="280">
        <v>8436.2000000000007</v>
      </c>
      <c r="F30" s="281">
        <v>55151.657500000001</v>
      </c>
      <c r="G30" s="282"/>
      <c r="H30" s="286">
        <f t="shared" si="0"/>
        <v>42602.81</v>
      </c>
      <c r="I30" s="279">
        <f t="shared" si="12"/>
        <v>4622.4048849999999</v>
      </c>
      <c r="J30" s="280">
        <f t="shared" si="13"/>
        <v>8520.5619999999999</v>
      </c>
      <c r="K30" s="324">
        <f t="shared" si="14"/>
        <v>55745.776884999992</v>
      </c>
      <c r="L30" s="282"/>
      <c r="M30" s="286">
        <f t="shared" si="1"/>
        <v>43028.838100000001</v>
      </c>
      <c r="N30" s="279">
        <f t="shared" si="15"/>
        <v>4668.6289338500001</v>
      </c>
      <c r="O30" s="280">
        <f t="shared" si="16"/>
        <v>8605.7676200000005</v>
      </c>
      <c r="P30" s="324">
        <f t="shared" si="17"/>
        <v>56303.234653849999</v>
      </c>
      <c r="Q30" s="282"/>
      <c r="R30" s="286">
        <f t="shared" si="36"/>
        <v>43028.838100000001</v>
      </c>
      <c r="S30" s="279">
        <f t="shared" si="18"/>
        <v>4668.6289338500001</v>
      </c>
      <c r="T30" s="280">
        <f t="shared" si="19"/>
        <v>8605.7676200000005</v>
      </c>
      <c r="U30" s="324">
        <f t="shared" si="20"/>
        <v>56303.234653849999</v>
      </c>
      <c r="V30" s="282"/>
      <c r="W30" s="30" t="s">
        <v>31</v>
      </c>
      <c r="X30" s="286">
        <f t="shared" si="21"/>
        <v>43781.842766750007</v>
      </c>
      <c r="Y30" s="280">
        <f t="shared" si="22"/>
        <v>4794.1117829591258</v>
      </c>
      <c r="Z30" s="280">
        <f t="shared" si="23"/>
        <v>8756.3685533500011</v>
      </c>
      <c r="AA30" s="324">
        <f t="shared" si="24"/>
        <v>57332.323103059134</v>
      </c>
      <c r="AB30" s="282"/>
      <c r="AC30" s="30" t="s">
        <v>31</v>
      </c>
      <c r="AD30" s="286">
        <f t="shared" si="37"/>
        <v>43781.842766750007</v>
      </c>
      <c r="AE30" s="280">
        <f t="shared" si="25"/>
        <v>4837.8936257258756</v>
      </c>
      <c r="AF30" s="280">
        <f t="shared" si="26"/>
        <v>8756.3685533500011</v>
      </c>
      <c r="AG30" s="324">
        <f t="shared" si="27"/>
        <v>57376.104945825886</v>
      </c>
      <c r="AH30" s="282"/>
      <c r="AI30" s="30" t="s">
        <v>344</v>
      </c>
      <c r="AJ30" s="512">
        <f t="shared" si="38"/>
        <v>44657.479622085011</v>
      </c>
      <c r="AK30" s="513">
        <f t="shared" si="39"/>
        <v>4934.6514982403942</v>
      </c>
      <c r="AL30" s="513">
        <f t="shared" si="40"/>
        <v>8931.4959244170022</v>
      </c>
      <c r="AM30" s="514">
        <f t="shared" si="41"/>
        <v>58523.62704474241</v>
      </c>
      <c r="AN30" s="551"/>
      <c r="AO30" s="456" t="s">
        <v>344</v>
      </c>
      <c r="AP30" s="512">
        <f t="shared" si="53"/>
        <v>45157.479622085011</v>
      </c>
      <c r="AQ30" s="513">
        <f t="shared" si="42"/>
        <v>4989.9014982403942</v>
      </c>
      <c r="AR30" s="513">
        <f t="shared" si="43"/>
        <v>9031.4959244170022</v>
      </c>
      <c r="AS30" s="514">
        <f t="shared" si="44"/>
        <v>59178.87704474241</v>
      </c>
      <c r="AT30" s="456" t="s">
        <v>344</v>
      </c>
      <c r="AU30" s="512">
        <f t="shared" si="51"/>
        <v>45609.054418305859</v>
      </c>
      <c r="AV30" s="513">
        <f t="shared" si="45"/>
        <v>5039.8005132227972</v>
      </c>
      <c r="AW30" s="513">
        <f t="shared" si="46"/>
        <v>9121.8108836611718</v>
      </c>
      <c r="AX30" s="514">
        <f t="shared" si="47"/>
        <v>59770.66581518983</v>
      </c>
      <c r="AY30" s="456" t="s">
        <v>344</v>
      </c>
      <c r="AZ30" s="512">
        <f t="shared" si="52"/>
        <v>46109.054418305859</v>
      </c>
      <c r="BA30" s="513">
        <f t="shared" si="48"/>
        <v>5095.0505132227972</v>
      </c>
      <c r="BB30" s="513">
        <f t="shared" si="49"/>
        <v>9221.8108836611718</v>
      </c>
      <c r="BC30" s="514">
        <f t="shared" si="50"/>
        <v>60425.91581518983</v>
      </c>
      <c r="BD30" s="603" t="s">
        <v>352</v>
      </c>
      <c r="BH30" s="285">
        <v>-0.34249999999883585</v>
      </c>
    </row>
    <row r="31" spans="1:60" ht="13.5" x14ac:dyDescent="0.25">
      <c r="A31" s="546"/>
      <c r="B31" s="456" t="s">
        <v>32</v>
      </c>
      <c r="C31" s="286">
        <v>43394</v>
      </c>
      <c r="D31" s="279">
        <v>4664.8549999999996</v>
      </c>
      <c r="E31" s="280">
        <v>8678.8000000000011</v>
      </c>
      <c r="F31" s="281">
        <v>56737.654999999999</v>
      </c>
      <c r="G31" s="282"/>
      <c r="H31" s="286">
        <f t="shared" si="0"/>
        <v>43827.94</v>
      </c>
      <c r="I31" s="279">
        <f t="shared" si="12"/>
        <v>4755.3314900000005</v>
      </c>
      <c r="J31" s="280">
        <f t="shared" si="13"/>
        <v>8765.5880000000016</v>
      </c>
      <c r="K31" s="324">
        <f t="shared" si="14"/>
        <v>57348.859490000003</v>
      </c>
      <c r="L31" s="282"/>
      <c r="M31" s="286">
        <f t="shared" si="1"/>
        <v>44266.219400000002</v>
      </c>
      <c r="N31" s="279">
        <f t="shared" si="15"/>
        <v>4802.8848048999998</v>
      </c>
      <c r="O31" s="280">
        <f t="shared" si="16"/>
        <v>8853.24388</v>
      </c>
      <c r="P31" s="324">
        <f t="shared" si="17"/>
        <v>57922.348084900004</v>
      </c>
      <c r="Q31" s="282"/>
      <c r="R31" s="286">
        <f t="shared" si="36"/>
        <v>44266.219400000002</v>
      </c>
      <c r="S31" s="279">
        <f t="shared" si="18"/>
        <v>4802.8848048999998</v>
      </c>
      <c r="T31" s="280">
        <f t="shared" si="19"/>
        <v>8853.24388</v>
      </c>
      <c r="U31" s="324">
        <f t="shared" si="20"/>
        <v>57922.348084900004</v>
      </c>
      <c r="V31" s="282"/>
      <c r="W31" s="30" t="s">
        <v>32</v>
      </c>
      <c r="X31" s="286">
        <f t="shared" si="21"/>
        <v>45040.878239500002</v>
      </c>
      <c r="Y31" s="280">
        <f t="shared" si="22"/>
        <v>4931.9761672252498</v>
      </c>
      <c r="Z31" s="280">
        <f t="shared" si="23"/>
        <v>9008.1756479000014</v>
      </c>
      <c r="AA31" s="324">
        <f t="shared" si="24"/>
        <v>58981.030054625255</v>
      </c>
      <c r="AB31" s="282"/>
      <c r="AC31" s="30" t="s">
        <v>32</v>
      </c>
      <c r="AD31" s="286">
        <f t="shared" si="37"/>
        <v>45040.878239500002</v>
      </c>
      <c r="AE31" s="280">
        <f t="shared" si="25"/>
        <v>4977.0170454647505</v>
      </c>
      <c r="AF31" s="280">
        <f t="shared" si="26"/>
        <v>9008.1756479000014</v>
      </c>
      <c r="AG31" s="324">
        <f t="shared" si="27"/>
        <v>59026.070932864757</v>
      </c>
      <c r="AH31" s="282"/>
      <c r="AI31" s="30" t="s">
        <v>345</v>
      </c>
      <c r="AJ31" s="512">
        <f t="shared" si="38"/>
        <v>45941.695804290001</v>
      </c>
      <c r="AK31" s="513">
        <f t="shared" si="39"/>
        <v>5076.5573863740447</v>
      </c>
      <c r="AL31" s="513">
        <f t="shared" si="40"/>
        <v>9188.3391608580005</v>
      </c>
      <c r="AM31" s="514">
        <f t="shared" si="41"/>
        <v>60206.592351522042</v>
      </c>
      <c r="AN31" s="551"/>
      <c r="AO31" s="456" t="s">
        <v>345</v>
      </c>
      <c r="AP31" s="512">
        <f t="shared" si="53"/>
        <v>46441.695804290001</v>
      </c>
      <c r="AQ31" s="513">
        <f t="shared" si="42"/>
        <v>5131.8073863740447</v>
      </c>
      <c r="AR31" s="513">
        <f t="shared" si="43"/>
        <v>9288.3391608580005</v>
      </c>
      <c r="AS31" s="514">
        <f t="shared" si="44"/>
        <v>60861.842351522042</v>
      </c>
      <c r="AT31" s="456" t="s">
        <v>345</v>
      </c>
      <c r="AU31" s="512">
        <f t="shared" si="51"/>
        <v>46906.112762332901</v>
      </c>
      <c r="AV31" s="513">
        <f t="shared" si="45"/>
        <v>5183.1254602377858</v>
      </c>
      <c r="AW31" s="513">
        <f t="shared" si="46"/>
        <v>9381.222552466581</v>
      </c>
      <c r="AX31" s="514">
        <f t="shared" si="47"/>
        <v>61470.460775037267</v>
      </c>
      <c r="AY31" s="456" t="s">
        <v>345</v>
      </c>
      <c r="AZ31" s="512">
        <f t="shared" si="52"/>
        <v>47406.112762332901</v>
      </c>
      <c r="BA31" s="513">
        <f t="shared" si="48"/>
        <v>5238.3754602377858</v>
      </c>
      <c r="BB31" s="513">
        <f t="shared" si="49"/>
        <v>9481.222552466581</v>
      </c>
      <c r="BC31" s="514">
        <f t="shared" si="50"/>
        <v>62125.710775037267</v>
      </c>
      <c r="BD31" s="603"/>
      <c r="BH31" s="285">
        <v>0.65499999999883585</v>
      </c>
    </row>
    <row r="32" spans="1:60" ht="13.5" x14ac:dyDescent="0.25">
      <c r="A32" s="460"/>
      <c r="B32" s="456" t="s">
        <v>34</v>
      </c>
      <c r="C32" s="286">
        <v>44643</v>
      </c>
      <c r="D32" s="279">
        <v>4799.1224999999995</v>
      </c>
      <c r="E32" s="280">
        <v>8928.6</v>
      </c>
      <c r="F32" s="281">
        <v>58370.722499999996</v>
      </c>
      <c r="G32" s="282"/>
      <c r="H32" s="286">
        <f t="shared" si="0"/>
        <v>45089.43</v>
      </c>
      <c r="I32" s="279">
        <f t="shared" si="12"/>
        <v>4892.2031550000002</v>
      </c>
      <c r="J32" s="280">
        <f t="shared" si="13"/>
        <v>9017.8860000000004</v>
      </c>
      <c r="K32" s="324">
        <f t="shared" si="14"/>
        <v>58999.519155000002</v>
      </c>
      <c r="L32" s="282"/>
      <c r="M32" s="286">
        <f t="shared" si="1"/>
        <v>45540.3243</v>
      </c>
      <c r="N32" s="279">
        <f t="shared" si="15"/>
        <v>4941.1251865499999</v>
      </c>
      <c r="O32" s="280">
        <f t="shared" si="16"/>
        <v>9108.0648600000004</v>
      </c>
      <c r="P32" s="324">
        <f t="shared" si="17"/>
        <v>59589.51434655</v>
      </c>
      <c r="Q32" s="282"/>
      <c r="R32" s="286">
        <f t="shared" si="36"/>
        <v>45540.3243</v>
      </c>
      <c r="S32" s="279">
        <f t="shared" si="18"/>
        <v>4941.1251865499999</v>
      </c>
      <c r="T32" s="280">
        <f t="shared" si="19"/>
        <v>9108.0648600000004</v>
      </c>
      <c r="U32" s="324">
        <f t="shared" si="20"/>
        <v>59589.51434655</v>
      </c>
      <c r="V32" s="282"/>
      <c r="W32" s="30" t="s">
        <v>34</v>
      </c>
      <c r="X32" s="286">
        <f t="shared" si="21"/>
        <v>46337.279975250007</v>
      </c>
      <c r="Y32" s="280">
        <f t="shared" si="22"/>
        <v>5073.9321572898762</v>
      </c>
      <c r="Z32" s="280">
        <f t="shared" si="23"/>
        <v>9267.4559950500025</v>
      </c>
      <c r="AA32" s="324">
        <f t="shared" si="24"/>
        <v>60678.668127589888</v>
      </c>
      <c r="AB32" s="282"/>
      <c r="AC32" s="30" t="s">
        <v>34</v>
      </c>
      <c r="AD32" s="286">
        <f t="shared" si="37"/>
        <v>46337.279975250007</v>
      </c>
      <c r="AE32" s="280">
        <f t="shared" si="25"/>
        <v>5120.2694372651258</v>
      </c>
      <c r="AF32" s="280">
        <f t="shared" si="26"/>
        <v>9267.4559950500025</v>
      </c>
      <c r="AG32" s="324">
        <f t="shared" si="27"/>
        <v>60725.005407565135</v>
      </c>
      <c r="AH32" s="282"/>
      <c r="AI32" s="30" t="s">
        <v>346</v>
      </c>
      <c r="AJ32" s="512">
        <f t="shared" si="38"/>
        <v>47264.025574755011</v>
      </c>
      <c r="AK32" s="513">
        <f t="shared" si="39"/>
        <v>5222.6748260104287</v>
      </c>
      <c r="AL32" s="513">
        <f t="shared" si="40"/>
        <v>9452.8051149510029</v>
      </c>
      <c r="AM32" s="514">
        <f t="shared" si="41"/>
        <v>61939.505515716446</v>
      </c>
      <c r="AN32" s="551"/>
      <c r="AO32" s="456" t="s">
        <v>346</v>
      </c>
      <c r="AP32" s="512">
        <f t="shared" si="53"/>
        <v>47764.025574755011</v>
      </c>
      <c r="AQ32" s="513">
        <f t="shared" si="42"/>
        <v>5277.9248260104287</v>
      </c>
      <c r="AR32" s="513">
        <f t="shared" si="43"/>
        <v>9552.8051149510029</v>
      </c>
      <c r="AS32" s="514">
        <f t="shared" si="44"/>
        <v>62594.755515716446</v>
      </c>
      <c r="AT32" s="456" t="s">
        <v>346</v>
      </c>
      <c r="AU32" s="512">
        <f t="shared" si="51"/>
        <v>48241.665830502563</v>
      </c>
      <c r="AV32" s="513">
        <f t="shared" si="45"/>
        <v>5330.7040742705331</v>
      </c>
      <c r="AW32" s="513">
        <f t="shared" si="46"/>
        <v>9648.3331661005122</v>
      </c>
      <c r="AX32" s="514">
        <f t="shared" si="47"/>
        <v>63220.703070873613</v>
      </c>
      <c r="AY32" s="456" t="s">
        <v>346</v>
      </c>
      <c r="AZ32" s="512">
        <f t="shared" si="52"/>
        <v>48741.665830502563</v>
      </c>
      <c r="BA32" s="513">
        <f t="shared" si="48"/>
        <v>5385.9540742705331</v>
      </c>
      <c r="BB32" s="513">
        <f t="shared" si="49"/>
        <v>9748.3331661005122</v>
      </c>
      <c r="BC32" s="514">
        <f t="shared" si="50"/>
        <v>63875.953070873613</v>
      </c>
      <c r="BD32" s="603"/>
      <c r="BH32" s="285">
        <v>-0.2775000000037835</v>
      </c>
    </row>
    <row r="33" spans="1:60" ht="13.5" x14ac:dyDescent="0.25">
      <c r="A33" s="461"/>
      <c r="B33" s="456" t="s">
        <v>35</v>
      </c>
      <c r="C33" s="286">
        <v>45930</v>
      </c>
      <c r="D33" s="279">
        <v>4937.4750000000004</v>
      </c>
      <c r="E33" s="280">
        <v>9186</v>
      </c>
      <c r="F33" s="281">
        <v>60053.474999999999</v>
      </c>
      <c r="G33" s="282"/>
      <c r="H33" s="286">
        <f t="shared" si="0"/>
        <v>46389.3</v>
      </c>
      <c r="I33" s="279">
        <f t="shared" si="12"/>
        <v>5033.2390500000001</v>
      </c>
      <c r="J33" s="280">
        <f t="shared" si="13"/>
        <v>9277.86</v>
      </c>
      <c r="K33" s="324">
        <f t="shared" si="14"/>
        <v>60700.399050000007</v>
      </c>
      <c r="L33" s="282"/>
      <c r="M33" s="286">
        <f t="shared" si="1"/>
        <v>46853.193000000007</v>
      </c>
      <c r="N33" s="279">
        <f t="shared" si="15"/>
        <v>5083.5714405000008</v>
      </c>
      <c r="O33" s="280">
        <f t="shared" si="16"/>
        <v>9370.638600000002</v>
      </c>
      <c r="P33" s="324">
        <f t="shared" si="17"/>
        <v>61307.403040500009</v>
      </c>
      <c r="Q33" s="282"/>
      <c r="R33" s="286">
        <f t="shared" si="36"/>
        <v>46853.193000000007</v>
      </c>
      <c r="S33" s="279">
        <f t="shared" si="18"/>
        <v>5083.5714405000008</v>
      </c>
      <c r="T33" s="280">
        <f t="shared" si="19"/>
        <v>9370.638600000002</v>
      </c>
      <c r="U33" s="324">
        <f t="shared" si="20"/>
        <v>61307.403040500009</v>
      </c>
      <c r="V33" s="282"/>
      <c r="W33" s="30" t="s">
        <v>35</v>
      </c>
      <c r="X33" s="286">
        <f t="shared" si="21"/>
        <v>47673.123877500009</v>
      </c>
      <c r="Y33" s="280">
        <f t="shared" si="22"/>
        <v>5220.2070645862514</v>
      </c>
      <c r="Z33" s="280">
        <f t="shared" si="23"/>
        <v>9534.6247755000022</v>
      </c>
      <c r="AA33" s="324">
        <f t="shared" si="24"/>
        <v>62427.955717586265</v>
      </c>
      <c r="AB33" s="282"/>
      <c r="AC33" s="30" t="s">
        <v>35</v>
      </c>
      <c r="AD33" s="286">
        <f t="shared" si="37"/>
        <v>47673.123877500009</v>
      </c>
      <c r="AE33" s="280">
        <f t="shared" si="25"/>
        <v>5267.8801884637514</v>
      </c>
      <c r="AF33" s="280">
        <f t="shared" si="26"/>
        <v>9534.6247755000022</v>
      </c>
      <c r="AG33" s="324">
        <f t="shared" si="27"/>
        <v>62475.62884146376</v>
      </c>
      <c r="AH33" s="282"/>
      <c r="AI33" s="30" t="s">
        <v>347</v>
      </c>
      <c r="AJ33" s="512">
        <f t="shared" si="38"/>
        <v>48626.586355050007</v>
      </c>
      <c r="AK33" s="513">
        <f t="shared" si="39"/>
        <v>5373.2377922330261</v>
      </c>
      <c r="AL33" s="513">
        <f t="shared" si="40"/>
        <v>9725.3172710100025</v>
      </c>
      <c r="AM33" s="514">
        <f t="shared" si="41"/>
        <v>63725.141418293038</v>
      </c>
      <c r="AN33" s="551"/>
      <c r="AO33" s="456" t="s">
        <v>347</v>
      </c>
      <c r="AP33" s="512">
        <f t="shared" si="53"/>
        <v>49126.586355050007</v>
      </c>
      <c r="AQ33" s="513">
        <f t="shared" si="42"/>
        <v>5428.4877922330261</v>
      </c>
      <c r="AR33" s="513">
        <f t="shared" si="43"/>
        <v>9825.3172710100025</v>
      </c>
      <c r="AS33" s="514">
        <f t="shared" si="44"/>
        <v>64380.391418293038</v>
      </c>
      <c r="AT33" s="456" t="s">
        <v>347</v>
      </c>
      <c r="AU33" s="512">
        <f t="shared" si="51"/>
        <v>49617.852218600507</v>
      </c>
      <c r="AV33" s="513">
        <f t="shared" si="45"/>
        <v>5482.7726701553556</v>
      </c>
      <c r="AW33" s="513">
        <f t="shared" si="46"/>
        <v>9923.570443720102</v>
      </c>
      <c r="AX33" s="514">
        <f t="shared" si="47"/>
        <v>65024.195332475967</v>
      </c>
      <c r="AY33" s="456" t="s">
        <v>347</v>
      </c>
      <c r="AZ33" s="512">
        <f t="shared" si="52"/>
        <v>50117.852218600507</v>
      </c>
      <c r="BA33" s="513">
        <f t="shared" si="48"/>
        <v>5538.0226701553556</v>
      </c>
      <c r="BB33" s="513">
        <f t="shared" si="49"/>
        <v>10023.570443720102</v>
      </c>
      <c r="BC33" s="514">
        <f t="shared" si="50"/>
        <v>65679.445332475967</v>
      </c>
      <c r="BD33" s="425" t="s">
        <v>44</v>
      </c>
      <c r="BH33" s="285">
        <v>0.47499999999854481</v>
      </c>
    </row>
    <row r="34" spans="1:60" ht="14.25" thickBot="1" x14ac:dyDescent="0.3">
      <c r="A34" s="461"/>
      <c r="B34" s="456" t="s">
        <v>36</v>
      </c>
      <c r="C34" s="287">
        <v>47255</v>
      </c>
      <c r="D34" s="288">
        <v>5079.9125000000004</v>
      </c>
      <c r="E34" s="289">
        <v>9451</v>
      </c>
      <c r="F34" s="290">
        <v>61785.912499999999</v>
      </c>
      <c r="G34" s="282"/>
      <c r="H34" s="287">
        <f t="shared" si="0"/>
        <v>47727.55</v>
      </c>
      <c r="I34" s="288">
        <f t="shared" si="12"/>
        <v>5178.4391750000004</v>
      </c>
      <c r="J34" s="289">
        <f t="shared" si="13"/>
        <v>9545.51</v>
      </c>
      <c r="K34" s="325">
        <f t="shared" si="14"/>
        <v>62451.499175000004</v>
      </c>
      <c r="L34" s="282"/>
      <c r="M34" s="287">
        <f t="shared" si="1"/>
        <v>48204.825500000006</v>
      </c>
      <c r="N34" s="288">
        <f t="shared" si="15"/>
        <v>5230.2235667500008</v>
      </c>
      <c r="O34" s="289">
        <f t="shared" si="16"/>
        <v>9640.9651000000013</v>
      </c>
      <c r="P34" s="325">
        <f t="shared" si="17"/>
        <v>63076.014166750007</v>
      </c>
      <c r="Q34" s="282"/>
      <c r="R34" s="287">
        <f t="shared" si="36"/>
        <v>48204.825500000006</v>
      </c>
      <c r="S34" s="288">
        <f t="shared" si="18"/>
        <v>5230.2235667500008</v>
      </c>
      <c r="T34" s="289">
        <f t="shared" si="19"/>
        <v>9640.9651000000013</v>
      </c>
      <c r="U34" s="325">
        <f t="shared" si="20"/>
        <v>63076.014166750007</v>
      </c>
      <c r="V34" s="282"/>
      <c r="W34" s="30" t="s">
        <v>36</v>
      </c>
      <c r="X34" s="287">
        <f t="shared" si="21"/>
        <v>49048.409946250009</v>
      </c>
      <c r="Y34" s="289">
        <f t="shared" si="22"/>
        <v>5370.8008891143763</v>
      </c>
      <c r="Z34" s="289">
        <f t="shared" si="23"/>
        <v>9809.6819892500025</v>
      </c>
      <c r="AA34" s="325">
        <f t="shared" si="24"/>
        <v>64228.892824614391</v>
      </c>
      <c r="AB34" s="282"/>
      <c r="AC34" s="30" t="s">
        <v>36</v>
      </c>
      <c r="AD34" s="287">
        <f t="shared" si="37"/>
        <v>49048.409946250009</v>
      </c>
      <c r="AE34" s="289">
        <f t="shared" si="25"/>
        <v>5419.8492990606264</v>
      </c>
      <c r="AF34" s="289">
        <f t="shared" si="26"/>
        <v>9809.6819892500025</v>
      </c>
      <c r="AG34" s="325">
        <f t="shared" si="27"/>
        <v>64277.94123456064</v>
      </c>
      <c r="AH34" s="282"/>
      <c r="AI34" s="30" t="s">
        <v>348</v>
      </c>
      <c r="AJ34" s="554">
        <f t="shared" si="38"/>
        <v>50029.378145175011</v>
      </c>
      <c r="AK34" s="525">
        <f t="shared" si="39"/>
        <v>5528.2462850418387</v>
      </c>
      <c r="AL34" s="525">
        <f t="shared" si="40"/>
        <v>10005.875629035003</v>
      </c>
      <c r="AM34" s="526">
        <f t="shared" si="41"/>
        <v>65563.500059251848</v>
      </c>
      <c r="AN34" s="551"/>
      <c r="AO34" s="456" t="s">
        <v>348</v>
      </c>
      <c r="AP34" s="554">
        <f>AJ34*1.01</f>
        <v>50529.671926626761</v>
      </c>
      <c r="AQ34" s="525">
        <f t="shared" si="42"/>
        <v>5583.5287478922573</v>
      </c>
      <c r="AR34" s="525">
        <f t="shared" si="43"/>
        <v>10105.934385325352</v>
      </c>
      <c r="AS34" s="526">
        <f t="shared" si="44"/>
        <v>66219.135059844368</v>
      </c>
      <c r="AT34" s="456" t="s">
        <v>348</v>
      </c>
      <c r="AU34" s="524">
        <f t="shared" si="51"/>
        <v>51034.96864589303</v>
      </c>
      <c r="AV34" s="525">
        <f t="shared" si="45"/>
        <v>5639.3640353711799</v>
      </c>
      <c r="AW34" s="525">
        <f t="shared" si="46"/>
        <v>10206.993729178606</v>
      </c>
      <c r="AX34" s="526">
        <f t="shared" si="47"/>
        <v>66881.326410442824</v>
      </c>
      <c r="AY34" s="456" t="s">
        <v>348</v>
      </c>
      <c r="AZ34" s="512">
        <f>AU34*1.01</f>
        <v>51545.318332351962</v>
      </c>
      <c r="BA34" s="525">
        <f t="shared" si="48"/>
        <v>5695.7576757248917</v>
      </c>
      <c r="BB34" s="525">
        <f t="shared" si="49"/>
        <v>10309.063666470392</v>
      </c>
      <c r="BC34" s="526">
        <f t="shared" si="50"/>
        <v>67550.139674547245</v>
      </c>
      <c r="BD34" s="434"/>
      <c r="BH34" s="285">
        <v>-8.7500000001455192E-2</v>
      </c>
    </row>
    <row r="35" spans="1:60" ht="13.15" customHeight="1" x14ac:dyDescent="0.25">
      <c r="A35" s="455" t="s">
        <v>46</v>
      </c>
      <c r="B35" s="463" t="s">
        <v>22</v>
      </c>
      <c r="C35" s="291">
        <v>52716</v>
      </c>
      <c r="D35" s="292">
        <v>5666.97</v>
      </c>
      <c r="E35" s="293">
        <v>10543.2</v>
      </c>
      <c r="F35" s="294">
        <v>68926.17</v>
      </c>
      <c r="G35" s="282"/>
      <c r="H35" s="291">
        <f t="shared" si="0"/>
        <v>53243.16</v>
      </c>
      <c r="I35" s="292">
        <f t="shared" si="12"/>
        <v>5776.8828600000006</v>
      </c>
      <c r="J35" s="293">
        <f t="shared" si="13"/>
        <v>10648.632000000001</v>
      </c>
      <c r="K35" s="326">
        <f t="shared" si="14"/>
        <v>69668.674859999999</v>
      </c>
      <c r="L35" s="282"/>
      <c r="M35" s="291">
        <f t="shared" si="1"/>
        <v>53775.591600000007</v>
      </c>
      <c r="N35" s="292">
        <f t="shared" si="15"/>
        <v>5834.6516886000009</v>
      </c>
      <c r="O35" s="293">
        <f t="shared" si="16"/>
        <v>10755.118320000001</v>
      </c>
      <c r="P35" s="326">
        <f t="shared" si="17"/>
        <v>70365.361608600011</v>
      </c>
      <c r="Q35" s="282"/>
      <c r="R35" s="291">
        <f t="shared" si="36"/>
        <v>53775.591600000007</v>
      </c>
      <c r="S35" s="292">
        <f t="shared" si="18"/>
        <v>5834.6516886000009</v>
      </c>
      <c r="T35" s="293">
        <f t="shared" si="19"/>
        <v>10755.118320000001</v>
      </c>
      <c r="U35" s="326">
        <f t="shared" si="20"/>
        <v>70365.361608600011</v>
      </c>
      <c r="V35" s="282"/>
      <c r="W35" s="35" t="s">
        <v>22</v>
      </c>
      <c r="X35" s="291">
        <f t="shared" si="21"/>
        <v>54716.664453000012</v>
      </c>
      <c r="Y35" s="293">
        <f t="shared" si="22"/>
        <v>5991.4747576035015</v>
      </c>
      <c r="Z35" s="293">
        <f t="shared" si="23"/>
        <v>10943.332890600002</v>
      </c>
      <c r="AA35" s="326">
        <f t="shared" si="24"/>
        <v>71651.472101203515</v>
      </c>
      <c r="AB35" s="282"/>
      <c r="AC35" s="35" t="s">
        <v>22</v>
      </c>
      <c r="AD35" s="291">
        <f t="shared" si="37"/>
        <v>54716.664453000012</v>
      </c>
      <c r="AE35" s="293">
        <f t="shared" si="25"/>
        <v>6046.1914220565013</v>
      </c>
      <c r="AF35" s="293">
        <f t="shared" si="26"/>
        <v>10943.332890600002</v>
      </c>
      <c r="AG35" s="326">
        <f t="shared" si="27"/>
        <v>71706.188765656523</v>
      </c>
      <c r="AH35" s="282"/>
      <c r="AI35" s="35" t="s">
        <v>22</v>
      </c>
      <c r="AJ35" s="553">
        <f t="shared" si="38"/>
        <v>55810.997742060012</v>
      </c>
      <c r="AK35" s="527">
        <f t="shared" si="39"/>
        <v>6167.1152504976317</v>
      </c>
      <c r="AL35" s="527">
        <f t="shared" si="40"/>
        <v>11162.199548412003</v>
      </c>
      <c r="AM35" s="528">
        <f t="shared" si="41"/>
        <v>73140.312540969651</v>
      </c>
      <c r="AN35" s="551"/>
      <c r="AO35" s="463" t="s">
        <v>22</v>
      </c>
      <c r="AP35" s="553">
        <f>AJ35*1.01</f>
        <v>56369.107719480613</v>
      </c>
      <c r="AQ35" s="527">
        <f t="shared" si="42"/>
        <v>6228.7864030026076</v>
      </c>
      <c r="AR35" s="527">
        <f t="shared" si="43"/>
        <v>11273.821543896123</v>
      </c>
      <c r="AS35" s="528">
        <f t="shared" si="44"/>
        <v>73871.715666379343</v>
      </c>
      <c r="AT35" s="463" t="s">
        <v>22</v>
      </c>
      <c r="AU35" s="512">
        <f>AP35*1.01</f>
        <v>56932.798796675423</v>
      </c>
      <c r="AV35" s="527">
        <f t="shared" si="45"/>
        <v>6291.0742670326345</v>
      </c>
      <c r="AW35" s="527">
        <f t="shared" si="46"/>
        <v>11386.559759335085</v>
      </c>
      <c r="AX35" s="528">
        <f t="shared" si="47"/>
        <v>74610.432823043142</v>
      </c>
      <c r="AY35" s="463" t="s">
        <v>22</v>
      </c>
      <c r="AZ35" s="529">
        <f>AU35*1.01</f>
        <v>57502.126784642176</v>
      </c>
      <c r="BA35" s="527">
        <f t="shared" si="48"/>
        <v>6353.9850097029603</v>
      </c>
      <c r="BB35" s="527">
        <f t="shared" si="49"/>
        <v>11500.425356928436</v>
      </c>
      <c r="BC35" s="528">
        <f t="shared" si="50"/>
        <v>75356.537151273573</v>
      </c>
      <c r="BD35" s="426" t="s">
        <v>353</v>
      </c>
      <c r="BH35" s="285">
        <v>0.16999999999825377</v>
      </c>
    </row>
    <row r="36" spans="1:60" ht="13.5" x14ac:dyDescent="0.25">
      <c r="A36" s="546" t="s">
        <v>67</v>
      </c>
      <c r="B36" s="456" t="s">
        <v>24</v>
      </c>
      <c r="C36" s="286">
        <v>54245</v>
      </c>
      <c r="D36" s="295">
        <v>5831.3374999999996</v>
      </c>
      <c r="E36" s="296">
        <v>10849</v>
      </c>
      <c r="F36" s="281">
        <v>70925.337499999994</v>
      </c>
      <c r="G36" s="282"/>
      <c r="H36" s="286">
        <f t="shared" si="0"/>
        <v>54787.45</v>
      </c>
      <c r="I36" s="295">
        <f t="shared" si="12"/>
        <v>5944.4383250000001</v>
      </c>
      <c r="J36" s="296">
        <f t="shared" si="13"/>
        <v>10957.49</v>
      </c>
      <c r="K36" s="324">
        <f t="shared" si="14"/>
        <v>71689.378324999998</v>
      </c>
      <c r="L36" s="282"/>
      <c r="M36" s="286">
        <f t="shared" si="1"/>
        <v>55335.324499999995</v>
      </c>
      <c r="N36" s="295">
        <f t="shared" si="15"/>
        <v>6003.8827082499993</v>
      </c>
      <c r="O36" s="296">
        <f t="shared" si="16"/>
        <v>11067.064899999999</v>
      </c>
      <c r="P36" s="324">
        <f t="shared" si="17"/>
        <v>72406.272108249992</v>
      </c>
      <c r="Q36" s="282"/>
      <c r="R36" s="286">
        <f t="shared" si="36"/>
        <v>55335.324499999995</v>
      </c>
      <c r="S36" s="295">
        <f t="shared" si="18"/>
        <v>6003.8827082499993</v>
      </c>
      <c r="T36" s="296">
        <f t="shared" si="19"/>
        <v>11067.064899999999</v>
      </c>
      <c r="U36" s="324">
        <f t="shared" si="20"/>
        <v>72406.272108249992</v>
      </c>
      <c r="V36" s="282"/>
      <c r="W36" s="30" t="s">
        <v>24</v>
      </c>
      <c r="X36" s="286">
        <f t="shared" si="21"/>
        <v>56303.692678749998</v>
      </c>
      <c r="Y36" s="296">
        <f t="shared" si="22"/>
        <v>6165.2543483231248</v>
      </c>
      <c r="Z36" s="296">
        <f t="shared" si="23"/>
        <v>11260.738535750001</v>
      </c>
      <c r="AA36" s="324">
        <f t="shared" si="24"/>
        <v>73729.685562823128</v>
      </c>
      <c r="AB36" s="282"/>
      <c r="AC36" s="30" t="s">
        <v>24</v>
      </c>
      <c r="AD36" s="286">
        <f t="shared" si="37"/>
        <v>56303.692678749998</v>
      </c>
      <c r="AE36" s="296">
        <f t="shared" si="25"/>
        <v>6221.5580410018747</v>
      </c>
      <c r="AF36" s="296">
        <f t="shared" si="26"/>
        <v>11260.738535750001</v>
      </c>
      <c r="AG36" s="324">
        <f t="shared" si="27"/>
        <v>73785.989255501874</v>
      </c>
      <c r="AH36" s="282"/>
      <c r="AI36" s="30" t="s">
        <v>24</v>
      </c>
      <c r="AJ36" s="512">
        <f t="shared" si="38"/>
        <v>57429.766532324997</v>
      </c>
      <c r="AK36" s="530">
        <f t="shared" si="39"/>
        <v>6345.9892018219125</v>
      </c>
      <c r="AL36" s="530">
        <f t="shared" si="40"/>
        <v>11485.953306465</v>
      </c>
      <c r="AM36" s="514">
        <f t="shared" si="41"/>
        <v>75261.70904061191</v>
      </c>
      <c r="AN36" s="551"/>
      <c r="AO36" s="456" t="s">
        <v>24</v>
      </c>
      <c r="AP36" s="512">
        <f>AJ36*1.01</f>
        <v>58004.064197648244</v>
      </c>
      <c r="AQ36" s="530">
        <f t="shared" si="42"/>
        <v>6409.4490938401314</v>
      </c>
      <c r="AR36" s="530">
        <f t="shared" si="43"/>
        <v>11600.81283952965</v>
      </c>
      <c r="AS36" s="514">
        <f t="shared" si="44"/>
        <v>76014.326131018024</v>
      </c>
      <c r="AT36" s="456" t="s">
        <v>24</v>
      </c>
      <c r="AU36" s="512">
        <f t="shared" ref="AU36:AU38" si="54">AP36*1.01</f>
        <v>58584.104839624728</v>
      </c>
      <c r="AV36" s="530">
        <f t="shared" si="45"/>
        <v>6473.5435847785329</v>
      </c>
      <c r="AW36" s="530">
        <f t="shared" si="46"/>
        <v>11716.820967924947</v>
      </c>
      <c r="AX36" s="514">
        <f t="shared" si="47"/>
        <v>76774.469392328203</v>
      </c>
      <c r="AY36" s="456" t="s">
        <v>24</v>
      </c>
      <c r="AZ36" s="512">
        <f t="shared" ref="AZ36:AZ38" si="55">AU36*1.01</f>
        <v>59169.945888020979</v>
      </c>
      <c r="BA36" s="530">
        <f t="shared" si="48"/>
        <v>6538.279020626318</v>
      </c>
      <c r="BB36" s="530">
        <f t="shared" si="49"/>
        <v>11833.989177604197</v>
      </c>
      <c r="BC36" s="514">
        <f t="shared" si="50"/>
        <v>77542.214086251493</v>
      </c>
      <c r="BD36" s="439" t="s">
        <v>354</v>
      </c>
      <c r="BH36" s="285">
        <v>0.33749999999417923</v>
      </c>
    </row>
    <row r="37" spans="1:60" ht="14.25" customHeight="1" x14ac:dyDescent="0.25">
      <c r="A37" s="461"/>
      <c r="B37" s="456" t="s">
        <v>26</v>
      </c>
      <c r="C37" s="286">
        <v>55820</v>
      </c>
      <c r="D37" s="279">
        <v>6000.65</v>
      </c>
      <c r="E37" s="280">
        <v>11164</v>
      </c>
      <c r="F37" s="281">
        <v>72984.649999999994</v>
      </c>
      <c r="G37" s="282"/>
      <c r="H37" s="286">
        <f t="shared" si="0"/>
        <v>56378.2</v>
      </c>
      <c r="I37" s="279">
        <f t="shared" si="12"/>
        <v>6117.0346999999992</v>
      </c>
      <c r="J37" s="280">
        <f t="shared" si="13"/>
        <v>11275.64</v>
      </c>
      <c r="K37" s="324">
        <f t="shared" si="14"/>
        <v>73770.874699999986</v>
      </c>
      <c r="L37" s="282"/>
      <c r="M37" s="286">
        <f t="shared" si="1"/>
        <v>56941.981999999996</v>
      </c>
      <c r="N37" s="279">
        <f t="shared" si="15"/>
        <v>6178.2050469999995</v>
      </c>
      <c r="O37" s="280">
        <f t="shared" si="16"/>
        <v>11388.3964</v>
      </c>
      <c r="P37" s="324">
        <f t="shared" si="17"/>
        <v>74508.583446999997</v>
      </c>
      <c r="Q37" s="282"/>
      <c r="R37" s="286">
        <f t="shared" si="36"/>
        <v>56941.981999999996</v>
      </c>
      <c r="S37" s="279">
        <f t="shared" si="18"/>
        <v>6178.2050469999995</v>
      </c>
      <c r="T37" s="280">
        <f t="shared" si="19"/>
        <v>11388.3964</v>
      </c>
      <c r="U37" s="324">
        <f t="shared" si="20"/>
        <v>74508.583446999997</v>
      </c>
      <c r="V37" s="282"/>
      <c r="W37" s="30" t="s">
        <v>26</v>
      </c>
      <c r="X37" s="286">
        <f t="shared" si="21"/>
        <v>57938.466684999999</v>
      </c>
      <c r="Y37" s="280">
        <f t="shared" si="22"/>
        <v>6344.2621020075003</v>
      </c>
      <c r="Z37" s="280">
        <f t="shared" si="23"/>
        <v>11587.693337000001</v>
      </c>
      <c r="AA37" s="324">
        <f t="shared" si="24"/>
        <v>75870.422124007498</v>
      </c>
      <c r="AB37" s="282"/>
      <c r="AC37" s="30" t="s">
        <v>26</v>
      </c>
      <c r="AD37" s="286">
        <f t="shared" si="37"/>
        <v>57938.466684999999</v>
      </c>
      <c r="AE37" s="280">
        <f t="shared" si="25"/>
        <v>6402.2005686925004</v>
      </c>
      <c r="AF37" s="280">
        <f t="shared" si="26"/>
        <v>11587.693337000001</v>
      </c>
      <c r="AG37" s="324">
        <f t="shared" si="27"/>
        <v>75928.360590692508</v>
      </c>
      <c r="AH37" s="282"/>
      <c r="AI37" s="30" t="s">
        <v>26</v>
      </c>
      <c r="AJ37" s="512">
        <f t="shared" si="38"/>
        <v>59097.236018700001</v>
      </c>
      <c r="AK37" s="513">
        <f t="shared" si="39"/>
        <v>6530.24458006635</v>
      </c>
      <c r="AL37" s="513">
        <f t="shared" si="40"/>
        <v>11819.447203740001</v>
      </c>
      <c r="AM37" s="514">
        <f t="shared" si="41"/>
        <v>77446.927802506354</v>
      </c>
      <c r="AN37" s="551"/>
      <c r="AO37" s="456" t="s">
        <v>26</v>
      </c>
      <c r="AP37" s="512">
        <f t="shared" ref="AP37:AP38" si="56">AJ37*1.01</f>
        <v>59688.208378887</v>
      </c>
      <c r="AQ37" s="513">
        <f t="shared" si="42"/>
        <v>6595.5470258670139</v>
      </c>
      <c r="AR37" s="513">
        <f t="shared" si="43"/>
        <v>11937.6416757774</v>
      </c>
      <c r="AS37" s="514">
        <f t="shared" si="44"/>
        <v>78221.397080531417</v>
      </c>
      <c r="AT37" s="456" t="s">
        <v>26</v>
      </c>
      <c r="AU37" s="512">
        <f t="shared" si="54"/>
        <v>60285.090462675871</v>
      </c>
      <c r="AV37" s="513">
        <f t="shared" si="45"/>
        <v>6661.502496125684</v>
      </c>
      <c r="AW37" s="513">
        <f t="shared" si="46"/>
        <v>12057.018092535174</v>
      </c>
      <c r="AX37" s="514">
        <f t="shared" si="47"/>
        <v>79003.611051336731</v>
      </c>
      <c r="AY37" s="456" t="s">
        <v>26</v>
      </c>
      <c r="AZ37" s="512">
        <f t="shared" si="55"/>
        <v>60887.941367302628</v>
      </c>
      <c r="BA37" s="513">
        <f t="shared" si="48"/>
        <v>6728.1175210869405</v>
      </c>
      <c r="BB37" s="513">
        <f t="shared" si="49"/>
        <v>12177.588273460526</v>
      </c>
      <c r="BC37" s="514">
        <f t="shared" si="50"/>
        <v>79793.647161850095</v>
      </c>
      <c r="BD37" s="603" t="s">
        <v>355</v>
      </c>
      <c r="BH37" s="285">
        <v>0.64999999999417923</v>
      </c>
    </row>
    <row r="38" spans="1:60" ht="12.75" customHeight="1" thickBot="1" x14ac:dyDescent="0.3">
      <c r="A38" s="461"/>
      <c r="B38" s="456" t="s">
        <v>28</v>
      </c>
      <c r="C38" s="287">
        <v>57442</v>
      </c>
      <c r="D38" s="288">
        <v>6175.0150000000003</v>
      </c>
      <c r="E38" s="289">
        <v>11488.400000000001</v>
      </c>
      <c r="F38" s="290">
        <v>75105.415000000008</v>
      </c>
      <c r="G38" s="282"/>
      <c r="H38" s="287">
        <f t="shared" si="0"/>
        <v>58016.42</v>
      </c>
      <c r="I38" s="288">
        <f t="shared" si="12"/>
        <v>6294.7815700000001</v>
      </c>
      <c r="J38" s="289">
        <f t="shared" si="13"/>
        <v>11603.284</v>
      </c>
      <c r="K38" s="325">
        <f t="shared" si="14"/>
        <v>75914.48556999999</v>
      </c>
      <c r="L38" s="282"/>
      <c r="M38" s="287">
        <f t="shared" si="1"/>
        <v>58596.584199999998</v>
      </c>
      <c r="N38" s="288">
        <f t="shared" si="15"/>
        <v>6357.7293856999995</v>
      </c>
      <c r="O38" s="289">
        <f t="shared" si="16"/>
        <v>11719.31684</v>
      </c>
      <c r="P38" s="325">
        <f t="shared" si="17"/>
        <v>76673.630425699987</v>
      </c>
      <c r="Q38" s="282"/>
      <c r="R38" s="287">
        <f t="shared" si="36"/>
        <v>58596.584199999998</v>
      </c>
      <c r="S38" s="288">
        <f t="shared" si="18"/>
        <v>6357.7293856999995</v>
      </c>
      <c r="T38" s="289">
        <f t="shared" si="19"/>
        <v>11719.31684</v>
      </c>
      <c r="U38" s="325">
        <f t="shared" si="20"/>
        <v>76673.630425699987</v>
      </c>
      <c r="V38" s="282"/>
      <c r="W38" s="30" t="s">
        <v>28</v>
      </c>
      <c r="X38" s="287">
        <f t="shared" si="21"/>
        <v>59622.024423499999</v>
      </c>
      <c r="Y38" s="289">
        <f t="shared" si="22"/>
        <v>6528.61167437325</v>
      </c>
      <c r="Z38" s="289">
        <f t="shared" si="23"/>
        <v>11924.404884700001</v>
      </c>
      <c r="AA38" s="325">
        <f t="shared" si="24"/>
        <v>78075.040982573264</v>
      </c>
      <c r="AB38" s="282"/>
      <c r="AC38" s="30" t="s">
        <v>28</v>
      </c>
      <c r="AD38" s="287">
        <f t="shared" si="37"/>
        <v>59622.024423499999</v>
      </c>
      <c r="AE38" s="289">
        <f t="shared" si="25"/>
        <v>6588.2336987967501</v>
      </c>
      <c r="AF38" s="289">
        <f t="shared" si="26"/>
        <v>11924.404884700001</v>
      </c>
      <c r="AG38" s="325">
        <f t="shared" si="27"/>
        <v>78134.663006996736</v>
      </c>
      <c r="AH38" s="282"/>
      <c r="AI38" s="30" t="s">
        <v>28</v>
      </c>
      <c r="AJ38" s="554">
        <f t="shared" si="38"/>
        <v>60814.464911969997</v>
      </c>
      <c r="AK38" s="525">
        <f t="shared" si="39"/>
        <v>6719.9983727726849</v>
      </c>
      <c r="AL38" s="525">
        <f t="shared" si="40"/>
        <v>12162.892982394</v>
      </c>
      <c r="AM38" s="526">
        <f t="shared" si="41"/>
        <v>79697.356267136682</v>
      </c>
      <c r="AN38" s="551"/>
      <c r="AO38" s="456" t="s">
        <v>28</v>
      </c>
      <c r="AP38" s="512">
        <f t="shared" si="56"/>
        <v>61422.609561089695</v>
      </c>
      <c r="AQ38" s="525">
        <f t="shared" si="42"/>
        <v>6787.1983565004111</v>
      </c>
      <c r="AR38" s="525">
        <f t="shared" si="43"/>
        <v>12284.521912217941</v>
      </c>
      <c r="AS38" s="526">
        <f t="shared" si="44"/>
        <v>80494.329829808048</v>
      </c>
      <c r="AT38" s="456" t="s">
        <v>28</v>
      </c>
      <c r="AU38" s="512">
        <f t="shared" si="54"/>
        <v>62036.83565670059</v>
      </c>
      <c r="AV38" s="525">
        <f t="shared" si="45"/>
        <v>6855.0703400654156</v>
      </c>
      <c r="AW38" s="525">
        <f t="shared" si="46"/>
        <v>12407.367131340119</v>
      </c>
      <c r="AX38" s="526">
        <f t="shared" si="47"/>
        <v>81299.273128106113</v>
      </c>
      <c r="AY38" s="456" t="s">
        <v>28</v>
      </c>
      <c r="AZ38" s="524">
        <f t="shared" si="55"/>
        <v>62657.204013267597</v>
      </c>
      <c r="BA38" s="525">
        <f t="shared" si="48"/>
        <v>6923.6210434660698</v>
      </c>
      <c r="BB38" s="525">
        <f t="shared" si="49"/>
        <v>12531.44080265352</v>
      </c>
      <c r="BC38" s="526">
        <f t="shared" si="50"/>
        <v>82112.265859387189</v>
      </c>
      <c r="BD38" s="647"/>
      <c r="BH38" s="285">
        <v>0.41500000000814907</v>
      </c>
    </row>
    <row r="39" spans="1:60" ht="13.15" customHeight="1" x14ac:dyDescent="0.25">
      <c r="A39" s="455" t="s">
        <v>49</v>
      </c>
      <c r="B39" s="463" t="s">
        <v>22</v>
      </c>
      <c r="C39" s="291">
        <v>64125</v>
      </c>
      <c r="D39" s="279">
        <v>6893.4375</v>
      </c>
      <c r="E39" s="280">
        <v>12825</v>
      </c>
      <c r="F39" s="281">
        <v>83843.4375</v>
      </c>
      <c r="G39" s="282"/>
      <c r="H39" s="291">
        <f t="shared" si="0"/>
        <v>64766.25</v>
      </c>
      <c r="I39" s="279">
        <f t="shared" si="12"/>
        <v>7027.1381250000004</v>
      </c>
      <c r="J39" s="280">
        <f t="shared" si="13"/>
        <v>12953.25</v>
      </c>
      <c r="K39" s="324">
        <f t="shared" si="14"/>
        <v>84746.638124999998</v>
      </c>
      <c r="L39" s="282"/>
      <c r="M39" s="291">
        <f t="shared" si="1"/>
        <v>65413.912499999999</v>
      </c>
      <c r="N39" s="279">
        <f t="shared" si="15"/>
        <v>7097.40950625</v>
      </c>
      <c r="O39" s="280">
        <f t="shared" si="16"/>
        <v>13082.782500000001</v>
      </c>
      <c r="P39" s="324">
        <f t="shared" si="17"/>
        <v>85594.104506250005</v>
      </c>
      <c r="Q39" s="282"/>
      <c r="R39" s="291">
        <f t="shared" si="36"/>
        <v>65413.912499999999</v>
      </c>
      <c r="S39" s="279">
        <f t="shared" si="18"/>
        <v>7097.40950625</v>
      </c>
      <c r="T39" s="280">
        <f t="shared" si="19"/>
        <v>13082.782500000001</v>
      </c>
      <c r="U39" s="324">
        <f t="shared" si="20"/>
        <v>85594.104506250005</v>
      </c>
      <c r="V39" s="282"/>
      <c r="W39" s="35" t="s">
        <v>22</v>
      </c>
      <c r="X39" s="291">
        <f t="shared" si="21"/>
        <v>66558.655968749998</v>
      </c>
      <c r="Y39" s="280">
        <f t="shared" si="22"/>
        <v>7288.1728285781246</v>
      </c>
      <c r="Z39" s="280">
        <f t="shared" si="23"/>
        <v>13311.73119375</v>
      </c>
      <c r="AA39" s="324">
        <f t="shared" si="24"/>
        <v>87158.559991078131</v>
      </c>
      <c r="AB39" s="282"/>
      <c r="AC39" s="35" t="s">
        <v>22</v>
      </c>
      <c r="AD39" s="291">
        <f t="shared" si="37"/>
        <v>66558.655968749998</v>
      </c>
      <c r="AE39" s="280">
        <f t="shared" si="25"/>
        <v>7354.7314845468745</v>
      </c>
      <c r="AF39" s="280">
        <f t="shared" si="26"/>
        <v>13311.73119375</v>
      </c>
      <c r="AG39" s="324">
        <f t="shared" si="27"/>
        <v>87225.118647046882</v>
      </c>
      <c r="AH39" s="282"/>
      <c r="AI39" s="35" t="s">
        <v>22</v>
      </c>
      <c r="AJ39" s="553">
        <f t="shared" si="38"/>
        <v>67889.829088125</v>
      </c>
      <c r="AK39" s="513">
        <f t="shared" si="39"/>
        <v>7501.8261142378124</v>
      </c>
      <c r="AL39" s="513">
        <f t="shared" si="40"/>
        <v>13577.965817625001</v>
      </c>
      <c r="AM39" s="514">
        <f t="shared" si="41"/>
        <v>88969.621019987826</v>
      </c>
      <c r="AN39" s="551"/>
      <c r="AO39" s="463" t="s">
        <v>22</v>
      </c>
      <c r="AP39" s="553">
        <f>AJ39*1.01</f>
        <v>68568.727379006246</v>
      </c>
      <c r="AQ39" s="513">
        <f t="shared" si="42"/>
        <v>7576.8443753801903</v>
      </c>
      <c r="AR39" s="513">
        <f t="shared" si="43"/>
        <v>13713.74547580125</v>
      </c>
      <c r="AS39" s="514">
        <f t="shared" si="44"/>
        <v>89859.317230187677</v>
      </c>
      <c r="AT39" s="463" t="s">
        <v>22</v>
      </c>
      <c r="AU39" s="529">
        <f>AP39*1.01</f>
        <v>69254.414652796317</v>
      </c>
      <c r="AV39" s="513">
        <f t="shared" si="45"/>
        <v>7652.6128191339931</v>
      </c>
      <c r="AW39" s="513">
        <f t="shared" si="46"/>
        <v>13850.882930559264</v>
      </c>
      <c r="AX39" s="514">
        <f t="shared" si="47"/>
        <v>90757.910402489579</v>
      </c>
      <c r="AY39" s="463" t="s">
        <v>22</v>
      </c>
      <c r="AZ39" s="512">
        <f>AU39*1.01</f>
        <v>69946.958799324275</v>
      </c>
      <c r="BA39" s="513">
        <f t="shared" si="48"/>
        <v>7729.1389473253321</v>
      </c>
      <c r="BB39" s="513">
        <f t="shared" si="49"/>
        <v>13989.391759864855</v>
      </c>
      <c r="BC39" s="514">
        <f t="shared" si="50"/>
        <v>91665.489506514466</v>
      </c>
      <c r="BD39" s="436"/>
      <c r="BH39" s="285">
        <v>0.4375</v>
      </c>
    </row>
    <row r="40" spans="1:60" ht="13.5" x14ac:dyDescent="0.25">
      <c r="A40" s="546" t="s">
        <v>68</v>
      </c>
      <c r="B40" s="456" t="s">
        <v>24</v>
      </c>
      <c r="C40" s="286">
        <v>65996</v>
      </c>
      <c r="D40" s="279">
        <v>7094.57</v>
      </c>
      <c r="E40" s="280">
        <v>13199.2</v>
      </c>
      <c r="F40" s="281">
        <v>86289.77</v>
      </c>
      <c r="G40" s="282"/>
      <c r="H40" s="286">
        <f t="shared" si="0"/>
        <v>66655.960000000006</v>
      </c>
      <c r="I40" s="279">
        <f t="shared" si="12"/>
        <v>7232.1716600000009</v>
      </c>
      <c r="J40" s="280">
        <f t="shared" si="13"/>
        <v>13331.192000000003</v>
      </c>
      <c r="K40" s="324">
        <f t="shared" si="14"/>
        <v>87219.323660000024</v>
      </c>
      <c r="L40" s="282"/>
      <c r="M40" s="286">
        <f t="shared" si="1"/>
        <v>67322.519600000014</v>
      </c>
      <c r="N40" s="279">
        <f t="shared" si="15"/>
        <v>7304.4933766000013</v>
      </c>
      <c r="O40" s="280">
        <f t="shared" si="16"/>
        <v>13464.503920000003</v>
      </c>
      <c r="P40" s="324">
        <f t="shared" si="17"/>
        <v>88091.51689660002</v>
      </c>
      <c r="Q40" s="282"/>
      <c r="R40" s="286">
        <f t="shared" si="36"/>
        <v>67322.519600000014</v>
      </c>
      <c r="S40" s="279">
        <f t="shared" si="18"/>
        <v>7304.4933766000013</v>
      </c>
      <c r="T40" s="280">
        <f t="shared" si="19"/>
        <v>13464.503920000003</v>
      </c>
      <c r="U40" s="324">
        <f t="shared" si="20"/>
        <v>88091.51689660002</v>
      </c>
      <c r="V40" s="282"/>
      <c r="W40" s="30" t="s">
        <v>24</v>
      </c>
      <c r="X40" s="286">
        <f t="shared" si="21"/>
        <v>68500.663693000024</v>
      </c>
      <c r="Y40" s="280">
        <f t="shared" si="22"/>
        <v>7500.822674383503</v>
      </c>
      <c r="Z40" s="280">
        <f t="shared" si="23"/>
        <v>13700.132738600005</v>
      </c>
      <c r="AA40" s="324">
        <f t="shared" si="24"/>
        <v>89701.619105983526</v>
      </c>
      <c r="AB40" s="282"/>
      <c r="AC40" s="30" t="s">
        <v>24</v>
      </c>
      <c r="AD40" s="286">
        <f t="shared" si="37"/>
        <v>68500.663693000024</v>
      </c>
      <c r="AE40" s="280">
        <f t="shared" si="25"/>
        <v>7569.3233380765023</v>
      </c>
      <c r="AF40" s="280">
        <f t="shared" si="26"/>
        <v>13700.132738600005</v>
      </c>
      <c r="AG40" s="324">
        <f t="shared" si="27"/>
        <v>89770.11976967653</v>
      </c>
      <c r="AH40" s="282"/>
      <c r="AI40" s="30" t="s">
        <v>24</v>
      </c>
      <c r="AJ40" s="512">
        <f t="shared" si="38"/>
        <v>69870.676966860032</v>
      </c>
      <c r="AK40" s="513">
        <f t="shared" si="39"/>
        <v>7720.709804838034</v>
      </c>
      <c r="AL40" s="513">
        <f t="shared" si="40"/>
        <v>13974.135393372007</v>
      </c>
      <c r="AM40" s="514">
        <f t="shared" si="41"/>
        <v>91565.52216507007</v>
      </c>
      <c r="AN40" s="551"/>
      <c r="AO40" s="456" t="s">
        <v>24</v>
      </c>
      <c r="AP40" s="512">
        <f>AJ40*1.01</f>
        <v>70569.383736528631</v>
      </c>
      <c r="AQ40" s="513">
        <f t="shared" si="42"/>
        <v>7797.9169028864135</v>
      </c>
      <c r="AR40" s="513">
        <f t="shared" si="43"/>
        <v>14113.876747305727</v>
      </c>
      <c r="AS40" s="514">
        <f t="shared" si="44"/>
        <v>92481.177386720767</v>
      </c>
      <c r="AT40" s="456" t="s">
        <v>24</v>
      </c>
      <c r="AU40" s="512">
        <f t="shared" ref="AU40:AU41" si="57">AP40*1.01</f>
        <v>71275.077573893912</v>
      </c>
      <c r="AV40" s="513">
        <f t="shared" si="45"/>
        <v>7875.8960719152774</v>
      </c>
      <c r="AW40" s="513">
        <f t="shared" si="46"/>
        <v>14255.015514778783</v>
      </c>
      <c r="AX40" s="514">
        <f t="shared" si="47"/>
        <v>93405.989160587982</v>
      </c>
      <c r="AY40" s="456" t="s">
        <v>24</v>
      </c>
      <c r="AZ40" s="512">
        <f t="shared" ref="AZ40:AZ42" si="58">AU40*1.01</f>
        <v>71987.828349632851</v>
      </c>
      <c r="BA40" s="513">
        <f t="shared" si="48"/>
        <v>7954.6550326344304</v>
      </c>
      <c r="BB40" s="513">
        <f t="shared" si="49"/>
        <v>14397.565669926571</v>
      </c>
      <c r="BC40" s="514">
        <f t="shared" si="50"/>
        <v>94340.049052193848</v>
      </c>
      <c r="BD40" s="648" t="s">
        <v>356</v>
      </c>
      <c r="BH40" s="285">
        <v>-0.22999999999592546</v>
      </c>
    </row>
    <row r="41" spans="1:60" ht="13.5" x14ac:dyDescent="0.25">
      <c r="A41" s="546"/>
      <c r="B41" s="456" t="s">
        <v>26</v>
      </c>
      <c r="C41" s="286">
        <v>66885</v>
      </c>
      <c r="D41" s="279">
        <v>7095</v>
      </c>
      <c r="E41" s="280">
        <v>13200</v>
      </c>
      <c r="F41" s="281">
        <v>86295</v>
      </c>
      <c r="G41" s="282"/>
      <c r="H41" s="286">
        <f t="shared" si="0"/>
        <v>67553.850000000006</v>
      </c>
      <c r="I41" s="279">
        <f t="shared" si="12"/>
        <v>7329.5927250000004</v>
      </c>
      <c r="J41" s="280">
        <f t="shared" si="13"/>
        <v>13510.770000000002</v>
      </c>
      <c r="K41" s="324">
        <f t="shared" si="14"/>
        <v>88394.212725000005</v>
      </c>
      <c r="L41" s="282"/>
      <c r="M41" s="286">
        <f t="shared" si="1"/>
        <v>68229.388500000001</v>
      </c>
      <c r="N41" s="279">
        <f t="shared" si="15"/>
        <v>7402.8886522499997</v>
      </c>
      <c r="O41" s="280">
        <f t="shared" si="16"/>
        <v>13645.877700000001</v>
      </c>
      <c r="P41" s="324">
        <f t="shared" si="17"/>
        <v>89278.154852249994</v>
      </c>
      <c r="Q41" s="282"/>
      <c r="R41" s="286">
        <f t="shared" si="36"/>
        <v>68229.388500000001</v>
      </c>
      <c r="S41" s="279">
        <f t="shared" si="18"/>
        <v>7402.8886522499997</v>
      </c>
      <c r="T41" s="280">
        <f t="shared" si="19"/>
        <v>13645.877700000001</v>
      </c>
      <c r="U41" s="324">
        <f t="shared" si="20"/>
        <v>89278.154852249994</v>
      </c>
      <c r="V41" s="282"/>
      <c r="W41" s="30" t="s">
        <v>26</v>
      </c>
      <c r="X41" s="286">
        <f t="shared" si="21"/>
        <v>69423.402798750001</v>
      </c>
      <c r="Y41" s="280">
        <f t="shared" si="22"/>
        <v>7601.8626064631253</v>
      </c>
      <c r="Z41" s="280">
        <f t="shared" si="23"/>
        <v>13884.680559750001</v>
      </c>
      <c r="AA41" s="324">
        <f t="shared" si="24"/>
        <v>90909.945964963132</v>
      </c>
      <c r="AB41" s="282"/>
      <c r="AC41" s="30" t="s">
        <v>26</v>
      </c>
      <c r="AD41" s="286">
        <f t="shared" si="37"/>
        <v>69423.402798750001</v>
      </c>
      <c r="AE41" s="280">
        <f t="shared" si="25"/>
        <v>7671.2860092618748</v>
      </c>
      <c r="AF41" s="280">
        <f t="shared" si="26"/>
        <v>13884.680559750001</v>
      </c>
      <c r="AG41" s="324">
        <f t="shared" si="27"/>
        <v>90979.369367761887</v>
      </c>
      <c r="AH41" s="282"/>
      <c r="AI41" s="30" t="s">
        <v>26</v>
      </c>
      <c r="AJ41" s="512">
        <f t="shared" si="38"/>
        <v>70811.870854724999</v>
      </c>
      <c r="AK41" s="513">
        <f t="shared" si="39"/>
        <v>7824.7117294471127</v>
      </c>
      <c r="AL41" s="513">
        <f t="shared" si="40"/>
        <v>14162.374170945001</v>
      </c>
      <c r="AM41" s="514">
        <f t="shared" si="41"/>
        <v>92798.956755117106</v>
      </c>
      <c r="AN41" s="551"/>
      <c r="AO41" s="456" t="s">
        <v>26</v>
      </c>
      <c r="AP41" s="512">
        <f>AJ41*1.01</f>
        <v>71519.989563272247</v>
      </c>
      <c r="AQ41" s="513">
        <f t="shared" si="42"/>
        <v>7902.9588467415833</v>
      </c>
      <c r="AR41" s="513">
        <f t="shared" si="43"/>
        <v>14303.997912654449</v>
      </c>
      <c r="AS41" s="514">
        <f t="shared" si="44"/>
        <v>93726.946322668286</v>
      </c>
      <c r="AT41" s="456" t="s">
        <v>26</v>
      </c>
      <c r="AU41" s="512">
        <f t="shared" si="57"/>
        <v>72235.189458904977</v>
      </c>
      <c r="AV41" s="513">
        <f t="shared" si="45"/>
        <v>7981.9884352090003</v>
      </c>
      <c r="AW41" s="513">
        <f t="shared" si="46"/>
        <v>14447.037891780996</v>
      </c>
      <c r="AX41" s="514">
        <f t="shared" si="47"/>
        <v>94664.215785894979</v>
      </c>
      <c r="AY41" s="456" t="s">
        <v>26</v>
      </c>
      <c r="AZ41" s="512">
        <f t="shared" si="58"/>
        <v>72957.541353494031</v>
      </c>
      <c r="BA41" s="513">
        <f t="shared" si="48"/>
        <v>8061.8083195610907</v>
      </c>
      <c r="BB41" s="513">
        <f t="shared" si="49"/>
        <v>14591.508270698807</v>
      </c>
      <c r="BC41" s="514">
        <f t="shared" si="50"/>
        <v>95610.85794375393</v>
      </c>
      <c r="BD41" s="648"/>
      <c r="BH41" s="285">
        <v>5</v>
      </c>
    </row>
    <row r="42" spans="1:60" ht="14.25" thickBot="1" x14ac:dyDescent="0.3">
      <c r="A42" s="547"/>
      <c r="B42" s="533" t="s">
        <v>28</v>
      </c>
      <c r="C42" s="298">
        <v>68817</v>
      </c>
      <c r="D42" s="299">
        <v>7194.3872437500004</v>
      </c>
      <c r="E42" s="300">
        <v>13384.906500000001</v>
      </c>
      <c r="F42" s="301">
        <v>87503.826243749994</v>
      </c>
      <c r="G42" s="282"/>
      <c r="H42" s="298">
        <f t="shared" si="0"/>
        <v>69505.17</v>
      </c>
      <c r="I42" s="299">
        <f t="shared" si="12"/>
        <v>7541.3109450000002</v>
      </c>
      <c r="J42" s="300">
        <f t="shared" si="13"/>
        <v>13901.034</v>
      </c>
      <c r="K42" s="327">
        <f t="shared" si="14"/>
        <v>90947.514945000003</v>
      </c>
      <c r="L42" s="282"/>
      <c r="M42" s="298">
        <f t="shared" si="1"/>
        <v>70200.221699999995</v>
      </c>
      <c r="N42" s="299">
        <f t="shared" si="15"/>
        <v>7616.7240544499991</v>
      </c>
      <c r="O42" s="300">
        <f t="shared" si="16"/>
        <v>14040.04434</v>
      </c>
      <c r="P42" s="327">
        <f t="shared" si="17"/>
        <v>91856.990094449982</v>
      </c>
      <c r="Q42" s="282"/>
      <c r="R42" s="298">
        <f t="shared" si="36"/>
        <v>70200.221699999995</v>
      </c>
      <c r="S42" s="299">
        <f t="shared" si="18"/>
        <v>7616.7240544499991</v>
      </c>
      <c r="T42" s="300">
        <f t="shared" si="19"/>
        <v>14040.04434</v>
      </c>
      <c r="U42" s="327">
        <f t="shared" si="20"/>
        <v>91856.990094449982</v>
      </c>
      <c r="V42" s="282"/>
      <c r="W42" s="297" t="s">
        <v>28</v>
      </c>
      <c r="X42" s="298">
        <f t="shared" si="21"/>
        <v>71428.725579749997</v>
      </c>
      <c r="Y42" s="300">
        <f t="shared" si="22"/>
        <v>7821.4454509826246</v>
      </c>
      <c r="Z42" s="300">
        <f t="shared" si="23"/>
        <v>14285.74511595</v>
      </c>
      <c r="AA42" s="327">
        <f t="shared" si="24"/>
        <v>93535.916146682634</v>
      </c>
      <c r="AB42" s="282"/>
      <c r="AC42" s="297" t="s">
        <v>28</v>
      </c>
      <c r="AD42" s="298">
        <f t="shared" si="37"/>
        <v>71428.725579749997</v>
      </c>
      <c r="AE42" s="300">
        <f t="shared" si="25"/>
        <v>7892.8741765623745</v>
      </c>
      <c r="AF42" s="300">
        <f t="shared" si="26"/>
        <v>14285.74511595</v>
      </c>
      <c r="AG42" s="327">
        <f t="shared" si="27"/>
        <v>93607.344872262373</v>
      </c>
      <c r="AH42" s="282"/>
      <c r="AI42" s="297" t="s">
        <v>28</v>
      </c>
      <c r="AJ42" s="524">
        <f t="shared" si="38"/>
        <v>72857.300091344994</v>
      </c>
      <c r="AK42" s="531">
        <f t="shared" si="39"/>
        <v>8050.7316600936219</v>
      </c>
      <c r="AL42" s="531">
        <f t="shared" si="40"/>
        <v>14571.460018268999</v>
      </c>
      <c r="AM42" s="532">
        <f t="shared" si="41"/>
        <v>95479.491769707616</v>
      </c>
      <c r="AN42" s="551"/>
      <c r="AO42" s="533" t="s">
        <v>28</v>
      </c>
      <c r="AP42" s="524">
        <f>AJ42*1.01</f>
        <v>73585.873092258451</v>
      </c>
      <c r="AQ42" s="531">
        <f t="shared" si="42"/>
        <v>8131.2389766945589</v>
      </c>
      <c r="AR42" s="531">
        <f t="shared" si="43"/>
        <v>14717.174618451691</v>
      </c>
      <c r="AS42" s="532">
        <f t="shared" si="44"/>
        <v>96434.286687404703</v>
      </c>
      <c r="AT42" s="533" t="s">
        <v>28</v>
      </c>
      <c r="AU42" s="524">
        <f>AP42*1.01</f>
        <v>74321.731823181035</v>
      </c>
      <c r="AV42" s="531">
        <f t="shared" si="45"/>
        <v>8212.5513664615046</v>
      </c>
      <c r="AW42" s="531">
        <f t="shared" si="46"/>
        <v>14864.346364636207</v>
      </c>
      <c r="AX42" s="532">
        <f t="shared" si="47"/>
        <v>97398.629554278741</v>
      </c>
      <c r="AY42" s="533" t="s">
        <v>28</v>
      </c>
      <c r="AZ42" s="524">
        <f t="shared" si="58"/>
        <v>75064.949141412842</v>
      </c>
      <c r="BA42" s="531">
        <f t="shared" si="48"/>
        <v>8294.6768801261187</v>
      </c>
      <c r="BB42" s="531">
        <f t="shared" si="49"/>
        <v>15012.989828282569</v>
      </c>
      <c r="BC42" s="532">
        <f t="shared" si="50"/>
        <v>98372.615849821537</v>
      </c>
      <c r="BD42" s="437"/>
      <c r="BH42" s="285">
        <v>-0.17375625000568107</v>
      </c>
    </row>
    <row r="43" spans="1:60" ht="12.75" customHeight="1" x14ac:dyDescent="0.2">
      <c r="A43" s="302"/>
      <c r="BD43" s="262"/>
    </row>
    <row r="44" spans="1:60" ht="12.75" customHeight="1" x14ac:dyDescent="0.2">
      <c r="A44" s="302"/>
      <c r="AK44" s="418"/>
      <c r="AQ44" s="418"/>
      <c r="AV44" s="418"/>
      <c r="BA44" s="418"/>
      <c r="BD44" s="262"/>
    </row>
    <row r="45" spans="1:60" ht="12.75" customHeight="1" x14ac:dyDescent="0.2">
      <c r="A45" s="302"/>
      <c r="BD45" s="262"/>
    </row>
    <row r="46" spans="1:60" ht="12.75" customHeight="1" x14ac:dyDescent="0.2">
      <c r="A46" s="302"/>
      <c r="BD46" s="262"/>
    </row>
    <row r="47" spans="1:60" ht="13.5" customHeight="1" x14ac:dyDescent="0.2">
      <c r="A47" s="303" t="s">
        <v>53</v>
      </c>
      <c r="BD47" s="304"/>
    </row>
    <row r="48" spans="1:60" ht="15" customHeight="1" x14ac:dyDescent="0.2">
      <c r="A48" s="649" t="s">
        <v>262</v>
      </c>
      <c r="B48" s="649"/>
      <c r="C48" s="649"/>
      <c r="D48" s="649"/>
      <c r="E48" s="649"/>
      <c r="F48" s="649"/>
      <c r="G48" s="649"/>
      <c r="H48" s="649"/>
      <c r="I48" s="649"/>
      <c r="J48" s="649"/>
      <c r="K48" s="649"/>
      <c r="L48" s="649"/>
      <c r="M48" s="649"/>
      <c r="N48" s="649"/>
      <c r="O48" s="649"/>
      <c r="P48" s="649"/>
      <c r="Q48" s="649"/>
      <c r="R48" s="649"/>
      <c r="S48" s="649"/>
      <c r="T48" s="649"/>
      <c r="U48" s="649"/>
      <c r="V48" s="649"/>
      <c r="W48" s="649"/>
      <c r="X48" s="649"/>
      <c r="Y48" s="649"/>
      <c r="Z48" s="649"/>
      <c r="AA48" s="649"/>
      <c r="AB48" s="649"/>
      <c r="AC48" s="649"/>
      <c r="AD48" s="649"/>
      <c r="AE48" s="649"/>
      <c r="AF48" s="649"/>
      <c r="AG48" s="649"/>
      <c r="AH48" s="649"/>
      <c r="AI48" s="649"/>
      <c r="AJ48" s="649"/>
      <c r="AK48" s="649"/>
      <c r="AL48" s="649"/>
      <c r="AM48" s="649"/>
      <c r="AN48" s="649"/>
      <c r="AO48" s="649"/>
      <c r="AP48" s="649"/>
      <c r="AQ48" s="649"/>
      <c r="AR48" s="649"/>
      <c r="AS48" s="649"/>
      <c r="AT48" s="649"/>
      <c r="AU48" s="649"/>
      <c r="AV48" s="649"/>
      <c r="AW48" s="649"/>
      <c r="AX48" s="649"/>
      <c r="AY48" s="649"/>
      <c r="AZ48" s="649"/>
      <c r="BA48" s="649"/>
      <c r="BB48" s="649"/>
      <c r="BC48" s="649"/>
      <c r="BD48" s="649"/>
      <c r="BH48" s="442"/>
    </row>
    <row r="49" spans="1:60" s="307" customFormat="1" ht="15" customHeight="1" x14ac:dyDescent="0.2">
      <c r="A49" s="306"/>
      <c r="B49" s="306"/>
      <c r="C49" s="306"/>
      <c r="D49" s="306"/>
      <c r="E49" s="306"/>
      <c r="F49" s="306"/>
      <c r="G49" s="306"/>
      <c r="H49" s="306"/>
      <c r="I49" s="306"/>
      <c r="J49" s="306"/>
      <c r="K49" s="306"/>
      <c r="L49" s="309"/>
      <c r="M49" s="306"/>
      <c r="N49" s="306"/>
      <c r="O49" s="306"/>
      <c r="P49" s="306"/>
      <c r="Q49" s="309"/>
      <c r="R49" s="306"/>
      <c r="S49" s="306"/>
      <c r="T49" s="306"/>
      <c r="U49" s="306"/>
      <c r="V49" s="309"/>
      <c r="W49" s="309"/>
      <c r="X49" s="306"/>
      <c r="Y49" s="306"/>
      <c r="Z49" s="306"/>
      <c r="AA49" s="306"/>
      <c r="AB49" s="309"/>
      <c r="AC49" s="309"/>
      <c r="AD49" s="306"/>
      <c r="AE49" s="306"/>
      <c r="AF49" s="306"/>
      <c r="AG49" s="306"/>
      <c r="AH49" s="309"/>
      <c r="AI49" s="309"/>
      <c r="AJ49" s="306"/>
      <c r="AK49" s="306"/>
      <c r="AL49" s="306"/>
      <c r="AM49" s="306"/>
      <c r="AN49" s="309"/>
      <c r="AO49" s="309"/>
      <c r="AP49" s="306"/>
      <c r="AQ49" s="306"/>
      <c r="AR49" s="306"/>
      <c r="AS49" s="306"/>
      <c r="AT49" s="309"/>
      <c r="AU49" s="306"/>
      <c r="AV49" s="306"/>
      <c r="AW49" s="306"/>
      <c r="AX49" s="306"/>
      <c r="AY49" s="309"/>
      <c r="AZ49" s="306"/>
      <c r="BA49" s="306"/>
      <c r="BB49" s="306"/>
      <c r="BC49" s="306"/>
      <c r="BD49" s="306"/>
      <c r="BH49" s="306"/>
    </row>
    <row r="50" spans="1:60" ht="12.75" customHeight="1" x14ac:dyDescent="0.2">
      <c r="A50" s="650" t="s">
        <v>263</v>
      </c>
      <c r="B50" s="650"/>
      <c r="C50" s="650"/>
      <c r="D50" s="650"/>
      <c r="E50" s="650"/>
      <c r="F50" s="650"/>
      <c r="G50" s="650"/>
      <c r="H50" s="650"/>
      <c r="I50" s="650"/>
      <c r="J50" s="650"/>
      <c r="K50" s="650"/>
      <c r="L50" s="650"/>
      <c r="M50" s="650"/>
      <c r="N50" s="650"/>
      <c r="O50" s="650"/>
      <c r="P50" s="650"/>
      <c r="Q50" s="650"/>
      <c r="R50" s="650"/>
      <c r="S50" s="650"/>
      <c r="T50" s="650"/>
      <c r="U50" s="650"/>
      <c r="V50" s="650"/>
      <c r="W50" s="650"/>
      <c r="X50" s="650"/>
      <c r="Y50" s="650"/>
      <c r="Z50" s="650"/>
      <c r="AA50" s="650"/>
      <c r="AB50" s="650"/>
      <c r="AC50" s="650"/>
      <c r="AD50" s="650"/>
      <c r="AE50" s="650"/>
      <c r="AF50" s="650"/>
      <c r="AG50" s="650"/>
      <c r="AH50" s="650"/>
      <c r="AI50" s="650"/>
      <c r="AJ50" s="650"/>
      <c r="AK50" s="650"/>
      <c r="AL50" s="650"/>
      <c r="AM50" s="650"/>
      <c r="AN50" s="650"/>
      <c r="AO50" s="650"/>
      <c r="AP50" s="650"/>
      <c r="AQ50" s="650"/>
      <c r="AR50" s="650"/>
      <c r="AS50" s="650"/>
      <c r="AT50" s="650"/>
      <c r="AU50" s="650"/>
      <c r="AV50" s="650"/>
      <c r="AW50" s="650"/>
      <c r="AX50" s="650"/>
      <c r="AY50" s="650"/>
      <c r="AZ50" s="650"/>
      <c r="BA50" s="650"/>
      <c r="BB50" s="650"/>
      <c r="BC50" s="650"/>
      <c r="BD50" s="650"/>
      <c r="BH50" s="440"/>
    </row>
    <row r="51" spans="1:60" ht="12.75" customHeight="1" x14ac:dyDescent="0.2">
      <c r="A51" s="440"/>
      <c r="B51" s="440"/>
      <c r="C51" s="440"/>
      <c r="D51" s="440"/>
      <c r="E51" s="440"/>
      <c r="F51" s="440"/>
      <c r="G51" s="309"/>
      <c r="H51" s="440"/>
      <c r="I51" s="440"/>
      <c r="J51" s="440"/>
      <c r="K51" s="440"/>
      <c r="L51" s="309"/>
      <c r="M51" s="440"/>
      <c r="N51" s="440"/>
      <c r="O51" s="440"/>
      <c r="P51" s="440"/>
      <c r="Q51" s="309"/>
      <c r="R51" s="440"/>
      <c r="S51" s="440"/>
      <c r="T51" s="440"/>
      <c r="U51" s="440"/>
      <c r="V51" s="309"/>
      <c r="W51" s="309"/>
      <c r="X51" s="440"/>
      <c r="Y51" s="440"/>
      <c r="Z51" s="440"/>
      <c r="AA51" s="440"/>
      <c r="AB51" s="309"/>
      <c r="AC51" s="309"/>
      <c r="AD51" s="440"/>
      <c r="AE51" s="440"/>
      <c r="AF51" s="440"/>
      <c r="AG51" s="440"/>
      <c r="AH51" s="309"/>
      <c r="AI51" s="309"/>
      <c r="AJ51" s="440"/>
      <c r="AK51" s="440"/>
      <c r="AL51" s="440"/>
      <c r="AM51" s="440"/>
      <c r="AN51" s="309"/>
      <c r="AO51" s="309"/>
      <c r="AP51" s="440"/>
      <c r="AQ51" s="440"/>
      <c r="AR51" s="440"/>
      <c r="AS51" s="440"/>
      <c r="AT51" s="309"/>
      <c r="AU51" s="444"/>
      <c r="AV51" s="444"/>
      <c r="AW51" s="444"/>
      <c r="AX51" s="444"/>
      <c r="AY51" s="309"/>
      <c r="AZ51" s="440"/>
      <c r="BA51" s="440"/>
      <c r="BB51" s="440"/>
      <c r="BC51" s="440"/>
      <c r="BD51" s="440"/>
      <c r="BH51" s="309"/>
    </row>
    <row r="52" spans="1:60" ht="42.75" customHeight="1" x14ac:dyDescent="0.2">
      <c r="A52" s="644" t="s">
        <v>264</v>
      </c>
      <c r="B52" s="644"/>
      <c r="C52" s="644"/>
      <c r="D52" s="644"/>
      <c r="E52" s="644"/>
      <c r="F52" s="644"/>
      <c r="G52" s="644"/>
      <c r="H52" s="644"/>
      <c r="I52" s="644"/>
      <c r="J52" s="644"/>
      <c r="K52" s="644"/>
      <c r="L52" s="644"/>
      <c r="M52" s="644"/>
      <c r="N52" s="644"/>
      <c r="O52" s="644"/>
      <c r="P52" s="644"/>
      <c r="Q52" s="644"/>
      <c r="R52" s="644"/>
      <c r="S52" s="644"/>
      <c r="T52" s="644"/>
      <c r="U52" s="644"/>
      <c r="V52" s="644"/>
      <c r="W52" s="644"/>
      <c r="X52" s="644"/>
      <c r="Y52" s="644"/>
      <c r="Z52" s="644"/>
      <c r="AA52" s="644"/>
      <c r="AB52" s="644"/>
      <c r="AC52" s="644"/>
      <c r="AD52" s="644"/>
      <c r="AE52" s="644"/>
      <c r="AF52" s="644"/>
      <c r="AG52" s="644"/>
      <c r="AH52" s="644"/>
      <c r="AI52" s="644"/>
      <c r="AJ52" s="644"/>
      <c r="AK52" s="644"/>
      <c r="AL52" s="644"/>
      <c r="AM52" s="644"/>
      <c r="AN52" s="644"/>
      <c r="AO52" s="644"/>
      <c r="AP52" s="644"/>
      <c r="AQ52" s="644"/>
      <c r="AR52" s="644"/>
      <c r="AS52" s="644"/>
      <c r="AT52" s="644"/>
      <c r="AU52" s="644"/>
      <c r="AV52" s="644"/>
      <c r="AW52" s="644"/>
      <c r="AX52" s="644"/>
      <c r="AY52" s="644"/>
      <c r="AZ52" s="644"/>
      <c r="BA52" s="644"/>
      <c r="BB52" s="644"/>
      <c r="BC52" s="644"/>
      <c r="BD52" s="644"/>
      <c r="BH52" s="441"/>
    </row>
    <row r="53" spans="1:60" ht="12.75" customHeight="1" x14ac:dyDescent="0.2">
      <c r="A53" s="311"/>
      <c r="B53" s="312"/>
      <c r="C53" s="313"/>
      <c r="D53" s="313"/>
      <c r="E53" s="313"/>
      <c r="F53" s="313"/>
      <c r="G53" s="314"/>
      <c r="H53" s="313"/>
      <c r="I53" s="313"/>
      <c r="J53" s="313"/>
      <c r="K53" s="313"/>
      <c r="L53" s="314"/>
      <c r="M53" s="313"/>
      <c r="N53" s="313"/>
      <c r="O53" s="313"/>
      <c r="P53" s="313"/>
      <c r="Q53" s="314"/>
      <c r="R53" s="313"/>
      <c r="S53" s="313"/>
      <c r="T53" s="313"/>
      <c r="U53" s="313"/>
      <c r="V53" s="314"/>
      <c r="W53" s="314"/>
      <c r="X53" s="313"/>
      <c r="Y53" s="313"/>
      <c r="Z53" s="313"/>
      <c r="AA53" s="313"/>
      <c r="AB53" s="314"/>
      <c r="AC53" s="314"/>
      <c r="AD53" s="313"/>
      <c r="AE53" s="313"/>
      <c r="AF53" s="313"/>
      <c r="AG53" s="313"/>
      <c r="AH53" s="314"/>
      <c r="AI53" s="314"/>
      <c r="AJ53" s="313"/>
      <c r="AK53" s="313"/>
      <c r="AL53" s="313"/>
      <c r="AM53" s="313"/>
      <c r="AN53" s="314"/>
      <c r="AO53" s="314"/>
      <c r="AP53" s="313"/>
      <c r="AQ53" s="313"/>
      <c r="AR53" s="313"/>
      <c r="AS53" s="313"/>
      <c r="AT53" s="314"/>
      <c r="AU53" s="313"/>
      <c r="AV53" s="313"/>
      <c r="AW53" s="313"/>
      <c r="AX53" s="313"/>
      <c r="AY53" s="314"/>
      <c r="AZ53" s="313"/>
      <c r="BA53" s="313"/>
      <c r="BB53" s="313"/>
      <c r="BC53" s="313"/>
      <c r="BD53" s="277"/>
      <c r="BH53" s="314"/>
    </row>
    <row r="54" spans="1:60" ht="12.75" customHeight="1" x14ac:dyDescent="0.2"/>
    <row r="55" spans="1:60" ht="12.75" customHeight="1" x14ac:dyDescent="0.2"/>
  </sheetData>
  <mergeCells count="64">
    <mergeCell ref="A50:BD50"/>
    <mergeCell ref="Y6:Y7"/>
    <mergeCell ref="Z6:Z7"/>
    <mergeCell ref="AZ2:BC2"/>
    <mergeCell ref="AZ3:BC3"/>
    <mergeCell ref="AZ6:AZ7"/>
    <mergeCell ref="BA6:BA7"/>
    <mergeCell ref="BB6:BB7"/>
    <mergeCell ref="BC6:BC7"/>
    <mergeCell ref="AE6:AE7"/>
    <mergeCell ref="BD3:BD4"/>
    <mergeCell ref="X6:X7"/>
    <mergeCell ref="AF6:AF7"/>
    <mergeCell ref="A52:BD52"/>
    <mergeCell ref="BD26:BD27"/>
    <mergeCell ref="AQ6:AQ7"/>
    <mergeCell ref="AR6:AR7"/>
    <mergeCell ref="AS6:AS7"/>
    <mergeCell ref="AG6:AG7"/>
    <mergeCell ref="AJ6:AJ7"/>
    <mergeCell ref="AK6:AK7"/>
    <mergeCell ref="BD30:BD32"/>
    <mergeCell ref="BD37:BD38"/>
    <mergeCell ref="BD40:BD41"/>
    <mergeCell ref="A48:BD48"/>
    <mergeCell ref="K6:K7"/>
    <mergeCell ref="M6:M7"/>
    <mergeCell ref="N6:N7"/>
    <mergeCell ref="AA6:AA7"/>
    <mergeCell ref="AD6:AD7"/>
    <mergeCell ref="U6:U7"/>
    <mergeCell ref="AL6:AL7"/>
    <mergeCell ref="AM6:AM7"/>
    <mergeCell ref="AP6:AP7"/>
    <mergeCell ref="C6:C7"/>
    <mergeCell ref="D6:D7"/>
    <mergeCell ref="E6:E7"/>
    <mergeCell ref="F6:F7"/>
    <mergeCell ref="H6:H7"/>
    <mergeCell ref="O6:O7"/>
    <mergeCell ref="P6:P7"/>
    <mergeCell ref="R6:R7"/>
    <mergeCell ref="S6:S7"/>
    <mergeCell ref="T6:T7"/>
    <mergeCell ref="I6:I7"/>
    <mergeCell ref="J6:J7"/>
    <mergeCell ref="X2:AA2"/>
    <mergeCell ref="AD2:AG2"/>
    <mergeCell ref="AJ2:AM2"/>
    <mergeCell ref="AP2:AS2"/>
    <mergeCell ref="C3:F3"/>
    <mergeCell ref="H3:K3"/>
    <mergeCell ref="M3:P3"/>
    <mergeCell ref="R3:U3"/>
    <mergeCell ref="X3:AA3"/>
    <mergeCell ref="AD3:AG3"/>
    <mergeCell ref="AJ3:AM3"/>
    <mergeCell ref="AP3:AS3"/>
    <mergeCell ref="AU2:AX2"/>
    <mergeCell ref="AU3:AX3"/>
    <mergeCell ref="AU6:AU7"/>
    <mergeCell ref="AV6:AV7"/>
    <mergeCell ref="AW6:AW7"/>
    <mergeCell ref="AX6:AX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55"/>
  <sheetViews>
    <sheetView zoomScaleNormal="100" workbookViewId="0">
      <pane xSplit="2" ySplit="7" topLeftCell="BE8" activePane="bottomRight" state="frozen"/>
      <selection pane="topRight" activeCell="C1" sqref="C1"/>
      <selection pane="bottomLeft" activeCell="A8" sqref="A8"/>
      <selection pane="bottomRight" activeCell="A6" sqref="A6"/>
    </sheetView>
  </sheetViews>
  <sheetFormatPr defaultColWidth="8.7109375" defaultRowHeight="12.75" x14ac:dyDescent="0.2"/>
  <cols>
    <col min="1" max="1" width="32.42578125" style="257" customWidth="1"/>
    <col min="2" max="2" width="0" style="257" hidden="1" customWidth="1"/>
    <col min="3" max="3" width="10.28515625" style="258" hidden="1" customWidth="1"/>
    <col min="4" max="4" width="12.7109375" style="259" hidden="1" customWidth="1"/>
    <col min="5" max="5" width="13.5703125" style="259" hidden="1" customWidth="1"/>
    <col min="6" max="6" width="11.85546875" style="259" hidden="1" customWidth="1"/>
    <col min="7" max="7" width="2.7109375" style="260" hidden="1" customWidth="1"/>
    <col min="8" max="8" width="15.42578125" style="258" hidden="1" customWidth="1"/>
    <col min="9" max="9" width="9" style="259" hidden="1" customWidth="1"/>
    <col min="10" max="10" width="15" style="259" hidden="1" customWidth="1"/>
    <col min="11" max="11" width="11.7109375" style="259" hidden="1" customWidth="1"/>
    <col min="12" max="12" width="3.5703125" style="328" hidden="1" customWidth="1"/>
    <col min="13" max="13" width="12.28515625" style="258" hidden="1" customWidth="1"/>
    <col min="14" max="14" width="13.42578125" style="259" hidden="1" customWidth="1"/>
    <col min="15" max="15" width="10.5703125" style="259" hidden="1" customWidth="1"/>
    <col min="16" max="16" width="11.140625" style="259" hidden="1" customWidth="1"/>
    <col min="17" max="17" width="5.140625" style="328" hidden="1" customWidth="1"/>
    <col min="18" max="18" width="15.42578125" style="258" hidden="1" customWidth="1"/>
    <col min="19" max="19" width="12.7109375" style="259" hidden="1" customWidth="1"/>
    <col min="20" max="20" width="13.7109375" style="259" hidden="1" customWidth="1"/>
    <col min="21" max="21" width="10" style="259" hidden="1" customWidth="1"/>
    <col min="22" max="22" width="4.85546875" style="328" hidden="1" customWidth="1"/>
    <col min="23" max="23" width="7.140625" style="328" hidden="1" customWidth="1"/>
    <col min="24" max="24" width="10.85546875" style="258" hidden="1" customWidth="1"/>
    <col min="25" max="25" width="15.5703125" style="259" hidden="1" customWidth="1"/>
    <col min="26" max="26" width="8.7109375" style="259" hidden="1" customWidth="1"/>
    <col min="27" max="27" width="12.28515625" style="259" hidden="1" customWidth="1"/>
    <col min="28" max="28" width="10.5703125" style="328" hidden="1" customWidth="1"/>
    <col min="29" max="29" width="7.140625" style="328" hidden="1" customWidth="1"/>
    <col min="30" max="30" width="17" style="258" hidden="1" customWidth="1"/>
    <col min="31" max="31" width="15.5703125" style="259" hidden="1" customWidth="1"/>
    <col min="32" max="32" width="12" style="259" hidden="1" customWidth="1"/>
    <col min="33" max="33" width="16.140625" style="259" hidden="1" customWidth="1"/>
    <col min="34" max="34" width="8.42578125" style="328" hidden="1" customWidth="1"/>
    <col min="35" max="35" width="9.85546875" style="328" hidden="1" customWidth="1"/>
    <col min="36" max="36" width="10.28515625" style="258" hidden="1" customWidth="1"/>
    <col min="37" max="37" width="12.7109375" style="259" hidden="1" customWidth="1"/>
    <col min="38" max="38" width="13.5703125" style="259" hidden="1" customWidth="1"/>
    <col min="39" max="39" width="11.85546875" style="259" hidden="1" customWidth="1"/>
    <col min="40" max="40" width="2.7109375" style="328" hidden="1" customWidth="1"/>
    <col min="41" max="41" width="9.85546875" style="328" hidden="1" customWidth="1"/>
    <col min="42" max="42" width="10.28515625" style="258" hidden="1" customWidth="1"/>
    <col min="43" max="43" width="12.7109375" style="259" hidden="1" customWidth="1"/>
    <col min="44" max="44" width="13.5703125" style="259" hidden="1" customWidth="1"/>
    <col min="45" max="45" width="11.85546875" style="259" hidden="1" customWidth="1"/>
    <col min="46" max="46" width="10.28515625" style="328" customWidth="1"/>
    <col min="47" max="47" width="10.28515625" style="258" customWidth="1"/>
    <col min="48" max="48" width="12.7109375" style="259" customWidth="1"/>
    <col min="49" max="49" width="13.5703125" style="259" customWidth="1"/>
    <col min="50" max="50" width="11.85546875" style="259" customWidth="1"/>
    <col min="51" max="51" width="2.7109375" style="328" customWidth="1"/>
    <col min="52" max="52" width="11.85546875" style="258" customWidth="1"/>
    <col min="53" max="53" width="14.28515625" style="259" customWidth="1"/>
    <col min="54" max="54" width="15.28515625" style="259" customWidth="1"/>
    <col min="55" max="55" width="13.7109375" style="259" customWidth="1"/>
    <col min="56" max="56" width="2.7109375" style="328" customWidth="1"/>
    <col min="57" max="57" width="11.85546875" style="258" customWidth="1"/>
    <col min="58" max="58" width="14.28515625" style="259" customWidth="1"/>
    <col min="59" max="59" width="15.28515625" style="259" customWidth="1"/>
    <col min="60" max="60" width="13.7109375" style="259" customWidth="1"/>
    <col min="61" max="61" width="132" style="315" customWidth="1"/>
    <col min="62" max="62" width="1.7109375" style="262" customWidth="1"/>
    <col min="63" max="63" width="13.42578125" style="262" bestFit="1" customWidth="1"/>
    <col min="64" max="64" width="8.7109375" style="262"/>
    <col min="65" max="65" width="5.140625" style="260" customWidth="1"/>
    <col min="66" max="16384" width="8.7109375" style="262"/>
  </cols>
  <sheetData>
    <row r="1" spans="1:67" ht="18" x14ac:dyDescent="0.25">
      <c r="A1" s="534" t="s">
        <v>369</v>
      </c>
      <c r="BI1" s="261"/>
    </row>
    <row r="2" spans="1:67" ht="21" customHeight="1" thickBot="1" x14ac:dyDescent="0.3">
      <c r="A2" s="535"/>
      <c r="B2" s="315"/>
      <c r="C2" s="548"/>
      <c r="D2" s="549"/>
      <c r="E2" s="549"/>
      <c r="F2" s="549"/>
      <c r="G2" s="558"/>
      <c r="H2" s="559" t="s">
        <v>276</v>
      </c>
      <c r="I2" s="560"/>
      <c r="J2" s="560"/>
      <c r="K2" s="560"/>
      <c r="L2" s="550"/>
      <c r="M2" s="559" t="s">
        <v>277</v>
      </c>
      <c r="N2" s="560"/>
      <c r="O2" s="560"/>
      <c r="P2" s="560"/>
      <c r="Q2" s="550"/>
      <c r="R2" s="561" t="s">
        <v>278</v>
      </c>
      <c r="S2" s="560"/>
      <c r="T2" s="560"/>
      <c r="U2" s="560"/>
      <c r="V2" s="550"/>
      <c r="W2" s="550"/>
      <c r="X2" s="617" t="s">
        <v>279</v>
      </c>
      <c r="Y2" s="617"/>
      <c r="Z2" s="617"/>
      <c r="AA2" s="617"/>
      <c r="AB2" s="505"/>
      <c r="AC2" s="505"/>
      <c r="AD2" s="617" t="s">
        <v>280</v>
      </c>
      <c r="AE2" s="617"/>
      <c r="AF2" s="617"/>
      <c r="AG2" s="617"/>
      <c r="AH2" s="505"/>
      <c r="AI2" s="505"/>
      <c r="AJ2" s="617" t="s">
        <v>281</v>
      </c>
      <c r="AK2" s="617"/>
      <c r="AL2" s="617"/>
      <c r="AM2" s="617"/>
      <c r="AN2" s="505"/>
      <c r="AO2" s="505"/>
      <c r="AP2" s="617" t="s">
        <v>363</v>
      </c>
      <c r="AQ2" s="617"/>
      <c r="AR2" s="617"/>
      <c r="AS2" s="617"/>
      <c r="AT2" s="505"/>
      <c r="AU2" s="562" t="s">
        <v>289</v>
      </c>
      <c r="AV2" s="563"/>
      <c r="AW2" s="563"/>
      <c r="AX2" s="560"/>
      <c r="AY2" s="550"/>
      <c r="AZ2" s="562" t="s">
        <v>289</v>
      </c>
      <c r="BA2" s="563"/>
      <c r="BB2" s="563"/>
      <c r="BC2" s="560"/>
      <c r="BD2" s="550"/>
      <c r="BE2" s="562" t="s">
        <v>289</v>
      </c>
      <c r="BF2" s="563"/>
      <c r="BG2" s="563"/>
      <c r="BH2" s="560"/>
      <c r="BI2" s="261"/>
    </row>
    <row r="3" spans="1:67" ht="72" customHeight="1" thickBot="1" x14ac:dyDescent="0.3">
      <c r="A3" s="536"/>
      <c r="B3" s="537"/>
      <c r="C3" s="651" t="s">
        <v>260</v>
      </c>
      <c r="D3" s="652"/>
      <c r="E3" s="652"/>
      <c r="F3" s="653"/>
      <c r="G3" s="564"/>
      <c r="H3" s="618" t="s">
        <v>265</v>
      </c>
      <c r="I3" s="619"/>
      <c r="J3" s="619"/>
      <c r="K3" s="620"/>
      <c r="L3" s="506"/>
      <c r="M3" s="618" t="s">
        <v>266</v>
      </c>
      <c r="N3" s="619"/>
      <c r="O3" s="619"/>
      <c r="P3" s="620"/>
      <c r="Q3" s="506"/>
      <c r="R3" s="618" t="s">
        <v>284</v>
      </c>
      <c r="S3" s="619"/>
      <c r="T3" s="619"/>
      <c r="U3" s="620"/>
      <c r="V3" s="506"/>
      <c r="W3" s="506"/>
      <c r="X3" s="618" t="s">
        <v>285</v>
      </c>
      <c r="Y3" s="619"/>
      <c r="Z3" s="619"/>
      <c r="AA3" s="620"/>
      <c r="AB3" s="506"/>
      <c r="AC3" s="506"/>
      <c r="AD3" s="618" t="s">
        <v>286</v>
      </c>
      <c r="AE3" s="619"/>
      <c r="AF3" s="619"/>
      <c r="AG3" s="620"/>
      <c r="AH3" s="506"/>
      <c r="AI3" s="506"/>
      <c r="AJ3" s="618" t="s">
        <v>287</v>
      </c>
      <c r="AK3" s="619"/>
      <c r="AL3" s="619"/>
      <c r="AM3" s="620"/>
      <c r="AN3" s="506"/>
      <c r="AO3" s="506"/>
      <c r="AP3" s="618" t="s">
        <v>364</v>
      </c>
      <c r="AQ3" s="619"/>
      <c r="AR3" s="619"/>
      <c r="AS3" s="620"/>
      <c r="AT3" s="506"/>
      <c r="AU3" s="618" t="s">
        <v>366</v>
      </c>
      <c r="AV3" s="619"/>
      <c r="AW3" s="619"/>
      <c r="AX3" s="620"/>
      <c r="AY3" s="506"/>
      <c r="AZ3" s="618" t="s">
        <v>367</v>
      </c>
      <c r="BA3" s="619"/>
      <c r="BB3" s="619"/>
      <c r="BC3" s="620"/>
      <c r="BD3" s="506"/>
      <c r="BE3" s="618" t="s">
        <v>373</v>
      </c>
      <c r="BF3" s="619"/>
      <c r="BG3" s="619"/>
      <c r="BH3" s="620"/>
      <c r="BI3" s="642" t="s">
        <v>261</v>
      </c>
      <c r="BM3" s="263"/>
    </row>
    <row r="4" spans="1:67" ht="44.25" customHeight="1" thickBot="1" x14ac:dyDescent="0.3">
      <c r="A4" s="264"/>
      <c r="B4" s="538"/>
      <c r="C4" s="507" t="s">
        <v>55</v>
      </c>
      <c r="D4" s="508" t="s">
        <v>56</v>
      </c>
      <c r="E4" s="508" t="s">
        <v>56</v>
      </c>
      <c r="F4" s="509" t="s">
        <v>57</v>
      </c>
      <c r="G4" s="510"/>
      <c r="H4" s="507" t="s">
        <v>55</v>
      </c>
      <c r="I4" s="508" t="s">
        <v>56</v>
      </c>
      <c r="J4" s="508" t="s">
        <v>56</v>
      </c>
      <c r="K4" s="565" t="s">
        <v>57</v>
      </c>
      <c r="L4" s="510"/>
      <c r="M4" s="507" t="s">
        <v>55</v>
      </c>
      <c r="N4" s="508" t="s">
        <v>56</v>
      </c>
      <c r="O4" s="508" t="s">
        <v>56</v>
      </c>
      <c r="P4" s="565" t="s">
        <v>57</v>
      </c>
      <c r="Q4" s="510"/>
      <c r="R4" s="507" t="s">
        <v>55</v>
      </c>
      <c r="S4" s="508" t="s">
        <v>56</v>
      </c>
      <c r="T4" s="508" t="s">
        <v>56</v>
      </c>
      <c r="U4" s="565" t="s">
        <v>57</v>
      </c>
      <c r="V4" s="510"/>
      <c r="W4" s="510"/>
      <c r="X4" s="507" t="s">
        <v>55</v>
      </c>
      <c r="Y4" s="508" t="s">
        <v>56</v>
      </c>
      <c r="Z4" s="508" t="s">
        <v>56</v>
      </c>
      <c r="AA4" s="565" t="s">
        <v>57</v>
      </c>
      <c r="AB4" s="510"/>
      <c r="AC4" s="510"/>
      <c r="AD4" s="507" t="s">
        <v>55</v>
      </c>
      <c r="AE4" s="508" t="s">
        <v>56</v>
      </c>
      <c r="AF4" s="508" t="s">
        <v>56</v>
      </c>
      <c r="AG4" s="565" t="s">
        <v>57</v>
      </c>
      <c r="AH4" s="510"/>
      <c r="AI4" s="510"/>
      <c r="AJ4" s="507" t="s">
        <v>55</v>
      </c>
      <c r="AK4" s="508" t="s">
        <v>56</v>
      </c>
      <c r="AL4" s="508" t="s">
        <v>56</v>
      </c>
      <c r="AM4" s="509" t="s">
        <v>57</v>
      </c>
      <c r="AN4" s="510"/>
      <c r="AO4" s="510"/>
      <c r="AP4" s="507" t="s">
        <v>55</v>
      </c>
      <c r="AQ4" s="508" t="s">
        <v>56</v>
      </c>
      <c r="AR4" s="508" t="s">
        <v>56</v>
      </c>
      <c r="AS4" s="509" t="s">
        <v>57</v>
      </c>
      <c r="AT4" s="510"/>
      <c r="AU4" s="507" t="s">
        <v>55</v>
      </c>
      <c r="AV4" s="508" t="s">
        <v>56</v>
      </c>
      <c r="AW4" s="508" t="s">
        <v>56</v>
      </c>
      <c r="AX4" s="509" t="s">
        <v>57</v>
      </c>
      <c r="AY4" s="510"/>
      <c r="AZ4" s="507" t="s">
        <v>55</v>
      </c>
      <c r="BA4" s="508" t="s">
        <v>56</v>
      </c>
      <c r="BB4" s="508" t="s">
        <v>56</v>
      </c>
      <c r="BC4" s="509" t="s">
        <v>57</v>
      </c>
      <c r="BD4" s="510"/>
      <c r="BE4" s="507" t="s">
        <v>55</v>
      </c>
      <c r="BF4" s="508" t="s">
        <v>56</v>
      </c>
      <c r="BG4" s="508" t="s">
        <v>56</v>
      </c>
      <c r="BH4" s="509" t="s">
        <v>57</v>
      </c>
      <c r="BI4" s="643"/>
      <c r="BJ4" s="269"/>
      <c r="BK4" s="269"/>
      <c r="BL4" s="269"/>
      <c r="BM4" s="268"/>
      <c r="BN4" s="269"/>
      <c r="BO4" s="269"/>
    </row>
    <row r="5" spans="1:67" ht="16.5" customHeight="1" thickBot="1" x14ac:dyDescent="0.3">
      <c r="A5" s="270" t="s">
        <v>58</v>
      </c>
      <c r="B5" s="539"/>
      <c r="C5" s="271" t="s">
        <v>59</v>
      </c>
      <c r="D5" s="272" t="s">
        <v>60</v>
      </c>
      <c r="E5" s="272" t="s">
        <v>60</v>
      </c>
      <c r="F5" s="273" t="s">
        <v>61</v>
      </c>
      <c r="G5" s="274"/>
      <c r="H5" s="271" t="s">
        <v>59</v>
      </c>
      <c r="I5" s="272" t="s">
        <v>60</v>
      </c>
      <c r="J5" s="272" t="s">
        <v>60</v>
      </c>
      <c r="K5" s="323" t="s">
        <v>61</v>
      </c>
      <c r="L5" s="274"/>
      <c r="M5" s="271" t="s">
        <v>59</v>
      </c>
      <c r="N5" s="272" t="s">
        <v>60</v>
      </c>
      <c r="O5" s="272" t="s">
        <v>60</v>
      </c>
      <c r="P5" s="323" t="s">
        <v>61</v>
      </c>
      <c r="Q5" s="274"/>
      <c r="R5" s="271" t="s">
        <v>59</v>
      </c>
      <c r="S5" s="272" t="s">
        <v>60</v>
      </c>
      <c r="T5" s="272" t="s">
        <v>60</v>
      </c>
      <c r="U5" s="323" t="s">
        <v>61</v>
      </c>
      <c r="V5" s="274"/>
      <c r="W5" s="274"/>
      <c r="X5" s="271" t="s">
        <v>59</v>
      </c>
      <c r="Y5" s="272" t="s">
        <v>60</v>
      </c>
      <c r="Z5" s="272" t="s">
        <v>60</v>
      </c>
      <c r="AA5" s="323" t="s">
        <v>61</v>
      </c>
      <c r="AB5" s="274"/>
      <c r="AC5" s="274"/>
      <c r="AD5" s="271" t="s">
        <v>59</v>
      </c>
      <c r="AE5" s="272" t="s">
        <v>60</v>
      </c>
      <c r="AF5" s="272" t="s">
        <v>60</v>
      </c>
      <c r="AG5" s="323" t="s">
        <v>61</v>
      </c>
      <c r="AH5" s="274"/>
      <c r="AI5" s="274"/>
      <c r="AJ5" s="271" t="s">
        <v>59</v>
      </c>
      <c r="AK5" s="272" t="s">
        <v>60</v>
      </c>
      <c r="AL5" s="272" t="s">
        <v>60</v>
      </c>
      <c r="AM5" s="272" t="s">
        <v>61</v>
      </c>
      <c r="AN5" s="274"/>
      <c r="AO5" s="274"/>
      <c r="AP5" s="271" t="s">
        <v>59</v>
      </c>
      <c r="AQ5" s="272" t="s">
        <v>60</v>
      </c>
      <c r="AR5" s="272" t="s">
        <v>60</v>
      </c>
      <c r="AS5" s="272" t="s">
        <v>61</v>
      </c>
      <c r="AT5" s="274"/>
      <c r="AU5" s="271" t="s">
        <v>59</v>
      </c>
      <c r="AV5" s="272" t="s">
        <v>60</v>
      </c>
      <c r="AW5" s="272" t="s">
        <v>60</v>
      </c>
      <c r="AX5" s="273" t="s">
        <v>61</v>
      </c>
      <c r="AY5" s="274"/>
      <c r="AZ5" s="271" t="s">
        <v>59</v>
      </c>
      <c r="BA5" s="272" t="s">
        <v>60</v>
      </c>
      <c r="BB5" s="272" t="s">
        <v>60</v>
      </c>
      <c r="BC5" s="273" t="s">
        <v>61</v>
      </c>
      <c r="BD5" s="274"/>
      <c r="BE5" s="271" t="s">
        <v>59</v>
      </c>
      <c r="BF5" s="272" t="s">
        <v>60</v>
      </c>
      <c r="BG5" s="272" t="s">
        <v>60</v>
      </c>
      <c r="BH5" s="273" t="s">
        <v>61</v>
      </c>
      <c r="BI5" s="275"/>
      <c r="BM5" s="274"/>
    </row>
    <row r="6" spans="1:67" ht="20.65" customHeight="1" x14ac:dyDescent="0.25">
      <c r="A6" s="540" t="s">
        <v>11</v>
      </c>
      <c r="B6" s="541"/>
      <c r="C6" s="621" t="s">
        <v>62</v>
      </c>
      <c r="D6" s="623" t="s">
        <v>63</v>
      </c>
      <c r="E6" s="623" t="s">
        <v>187</v>
      </c>
      <c r="F6" s="625" t="s">
        <v>64</v>
      </c>
      <c r="G6" s="566"/>
      <c r="H6" s="621" t="s">
        <v>62</v>
      </c>
      <c r="I6" s="623" t="s">
        <v>267</v>
      </c>
      <c r="J6" s="623" t="s">
        <v>187</v>
      </c>
      <c r="K6" s="654" t="s">
        <v>64</v>
      </c>
      <c r="L6" s="511"/>
      <c r="M6" s="621" t="s">
        <v>62</v>
      </c>
      <c r="N6" s="623" t="s">
        <v>267</v>
      </c>
      <c r="O6" s="623" t="s">
        <v>187</v>
      </c>
      <c r="P6" s="654" t="s">
        <v>64</v>
      </c>
      <c r="Q6" s="511"/>
      <c r="R6" s="621" t="s">
        <v>62</v>
      </c>
      <c r="S6" s="623" t="s">
        <v>267</v>
      </c>
      <c r="T6" s="623" t="s">
        <v>187</v>
      </c>
      <c r="U6" s="654" t="s">
        <v>64</v>
      </c>
      <c r="V6" s="511"/>
      <c r="W6" s="511"/>
      <c r="X6" s="621" t="s">
        <v>62</v>
      </c>
      <c r="Y6" s="623" t="s">
        <v>296</v>
      </c>
      <c r="Z6" s="623" t="s">
        <v>187</v>
      </c>
      <c r="AA6" s="654" t="s">
        <v>64</v>
      </c>
      <c r="AB6" s="511"/>
      <c r="AC6" s="511"/>
      <c r="AD6" s="621" t="s">
        <v>62</v>
      </c>
      <c r="AE6" s="623" t="s">
        <v>295</v>
      </c>
      <c r="AF6" s="623" t="s">
        <v>187</v>
      </c>
      <c r="AG6" s="654" t="s">
        <v>64</v>
      </c>
      <c r="AH6" s="511"/>
      <c r="AI6" s="511"/>
      <c r="AJ6" s="621" t="s">
        <v>62</v>
      </c>
      <c r="AK6" s="623" t="s">
        <v>295</v>
      </c>
      <c r="AL6" s="623" t="s">
        <v>187</v>
      </c>
      <c r="AM6" s="625" t="s">
        <v>64</v>
      </c>
      <c r="AN6" s="511"/>
      <c r="AO6" s="511"/>
      <c r="AP6" s="621" t="s">
        <v>62</v>
      </c>
      <c r="AQ6" s="623" t="s">
        <v>295</v>
      </c>
      <c r="AR6" s="623" t="s">
        <v>187</v>
      </c>
      <c r="AS6" s="625" t="s">
        <v>64</v>
      </c>
      <c r="AT6" s="511"/>
      <c r="AU6" s="621" t="s">
        <v>62</v>
      </c>
      <c r="AV6" s="623" t="s">
        <v>295</v>
      </c>
      <c r="AW6" s="623" t="s">
        <v>187</v>
      </c>
      <c r="AX6" s="625" t="s">
        <v>64</v>
      </c>
      <c r="AY6" s="511"/>
      <c r="AZ6" s="621" t="s">
        <v>62</v>
      </c>
      <c r="BA6" s="623" t="s">
        <v>295</v>
      </c>
      <c r="BB6" s="623" t="s">
        <v>187</v>
      </c>
      <c r="BC6" s="625" t="s">
        <v>64</v>
      </c>
      <c r="BD6" s="511"/>
      <c r="BE6" s="621" t="s">
        <v>62</v>
      </c>
      <c r="BF6" s="623" t="s">
        <v>295</v>
      </c>
      <c r="BG6" s="623" t="s">
        <v>187</v>
      </c>
      <c r="BH6" s="625" t="s">
        <v>64</v>
      </c>
      <c r="BI6" s="427" t="s">
        <v>9</v>
      </c>
      <c r="BM6" s="276"/>
    </row>
    <row r="7" spans="1:67" s="277" customFormat="1" ht="33.75" customHeight="1" thickBot="1" x14ac:dyDescent="0.3">
      <c r="A7" s="542"/>
      <c r="B7" s="543"/>
      <c r="C7" s="622"/>
      <c r="D7" s="624"/>
      <c r="E7" s="624"/>
      <c r="F7" s="626"/>
      <c r="G7" s="566"/>
      <c r="H7" s="622"/>
      <c r="I7" s="624"/>
      <c r="J7" s="624"/>
      <c r="K7" s="655"/>
      <c r="L7" s="511"/>
      <c r="M7" s="622"/>
      <c r="N7" s="624"/>
      <c r="O7" s="624"/>
      <c r="P7" s="655"/>
      <c r="Q7" s="511"/>
      <c r="R7" s="622"/>
      <c r="S7" s="624"/>
      <c r="T7" s="624"/>
      <c r="U7" s="655"/>
      <c r="V7" s="511"/>
      <c r="W7" s="511"/>
      <c r="X7" s="622"/>
      <c r="Y7" s="624"/>
      <c r="Z7" s="624"/>
      <c r="AA7" s="655"/>
      <c r="AB7" s="511"/>
      <c r="AC7" s="511"/>
      <c r="AD7" s="622"/>
      <c r="AE7" s="624"/>
      <c r="AF7" s="624"/>
      <c r="AG7" s="655"/>
      <c r="AH7" s="511"/>
      <c r="AI7" s="511"/>
      <c r="AJ7" s="622"/>
      <c r="AK7" s="624"/>
      <c r="AL7" s="624"/>
      <c r="AM7" s="626"/>
      <c r="AN7" s="511"/>
      <c r="AO7" s="511"/>
      <c r="AP7" s="622"/>
      <c r="AQ7" s="624"/>
      <c r="AR7" s="624"/>
      <c r="AS7" s="626"/>
      <c r="AT7" s="511"/>
      <c r="AU7" s="622"/>
      <c r="AV7" s="624"/>
      <c r="AW7" s="624"/>
      <c r="AX7" s="626"/>
      <c r="AY7" s="511"/>
      <c r="AZ7" s="622"/>
      <c r="BA7" s="624"/>
      <c r="BB7" s="624"/>
      <c r="BC7" s="626"/>
      <c r="BD7" s="511"/>
      <c r="BE7" s="622"/>
      <c r="BF7" s="624"/>
      <c r="BG7" s="624"/>
      <c r="BH7" s="626"/>
      <c r="BI7" s="428" t="s">
        <v>358</v>
      </c>
      <c r="BM7" s="276"/>
    </row>
    <row r="8" spans="1:67" s="283" customFormat="1" ht="13.5" x14ac:dyDescent="0.25">
      <c r="A8" s="449" t="s">
        <v>21</v>
      </c>
      <c r="B8" s="450" t="s">
        <v>22</v>
      </c>
      <c r="C8" s="529">
        <v>21459.204999999998</v>
      </c>
      <c r="D8" s="567">
        <v>2306.8645374999996</v>
      </c>
      <c r="E8" s="513">
        <v>4291.8409999999994</v>
      </c>
      <c r="F8" s="514">
        <v>28057.9105375</v>
      </c>
      <c r="G8" s="551"/>
      <c r="H8" s="529">
        <f t="shared" ref="H8:H42" si="0">C8*1.01</f>
        <v>21673.797049999997</v>
      </c>
      <c r="I8" s="567">
        <f>H8*0.1085</f>
        <v>2351.6069799249999</v>
      </c>
      <c r="J8" s="513">
        <f>H8*0.2</f>
        <v>4334.7594099999997</v>
      </c>
      <c r="K8" s="568">
        <f>SUM(H8:J8)</f>
        <v>28360.163439924996</v>
      </c>
      <c r="L8" s="551"/>
      <c r="M8" s="529">
        <f t="shared" ref="M8:M42" si="1">H8*1.01</f>
        <v>21890.535020499996</v>
      </c>
      <c r="N8" s="567">
        <f>M8*0.1085</f>
        <v>2375.1230497242495</v>
      </c>
      <c r="O8" s="513">
        <f>M8*0.2</f>
        <v>4378.1070040999994</v>
      </c>
      <c r="P8" s="568">
        <f>SUM(M8:O8)</f>
        <v>28643.765074324245</v>
      </c>
      <c r="Q8" s="551"/>
      <c r="R8" s="529">
        <f t="shared" ref="R8:R18" si="2">M8*1.01</f>
        <v>22109.440370704997</v>
      </c>
      <c r="S8" s="567">
        <f>R8*0.1085</f>
        <v>2398.874280221492</v>
      </c>
      <c r="T8" s="513">
        <f>R8*0.2</f>
        <v>4421.8880741409994</v>
      </c>
      <c r="U8" s="568">
        <f>SUM(R8:T8)</f>
        <v>28930.202725067487</v>
      </c>
      <c r="V8" s="551"/>
      <c r="W8" s="450" t="s">
        <v>22</v>
      </c>
      <c r="X8" s="529">
        <f>R8*1.0175</f>
        <v>22496.355577192335</v>
      </c>
      <c r="Y8" s="513">
        <f>X8*0.1095</f>
        <v>2463.3509357025605</v>
      </c>
      <c r="Z8" s="513">
        <f>X8*0.2</f>
        <v>4499.2711154384669</v>
      </c>
      <c r="AA8" s="568">
        <f>SUM(X8:Z8)</f>
        <v>29458.977628333363</v>
      </c>
      <c r="AB8" s="551"/>
      <c r="AC8" s="450" t="s">
        <v>22</v>
      </c>
      <c r="AD8" s="529">
        <f t="shared" ref="AD8:AD20" si="3">X8*1.005</f>
        <v>22608.837355078293</v>
      </c>
      <c r="AE8" s="513">
        <f>AD8*0.1105</f>
        <v>2498.2765277361514</v>
      </c>
      <c r="AF8" s="513">
        <f>AD8*0.2</f>
        <v>4521.7674710156589</v>
      </c>
      <c r="AG8" s="568">
        <f>SUM(AD8:AF8)</f>
        <v>29628.881353830104</v>
      </c>
      <c r="AH8" s="551"/>
      <c r="AI8" s="450" t="s">
        <v>22</v>
      </c>
      <c r="AJ8" s="512">
        <f>AD12*1.02</f>
        <v>26608.759094401539</v>
      </c>
      <c r="AK8" s="513">
        <f t="shared" ref="AK8:AK20" si="4">AJ8*0.1105</f>
        <v>2940.2678799313703</v>
      </c>
      <c r="AL8" s="513">
        <f t="shared" ref="AL8:AL20" si="5">AJ8*0.2</f>
        <v>5321.7518188803078</v>
      </c>
      <c r="AM8" s="514">
        <f>SUM(AJ8:AL8)</f>
        <v>34870.77879321322</v>
      </c>
      <c r="AN8" s="551"/>
      <c r="AO8" s="450" t="s">
        <v>22</v>
      </c>
      <c r="AP8" s="512">
        <f>AJ8+500</f>
        <v>27108.759094401539</v>
      </c>
      <c r="AQ8" s="513">
        <f t="shared" ref="AQ8:AQ20" si="6">AP8*0.1105</f>
        <v>2995.5178799313703</v>
      </c>
      <c r="AR8" s="513">
        <f t="shared" ref="AR8:AR20" si="7">AP8*0.2</f>
        <v>5421.7518188803078</v>
      </c>
      <c r="AS8" s="514">
        <f>SUM(AP8:AR8)</f>
        <v>35526.02879321322</v>
      </c>
      <c r="AT8" s="450" t="s">
        <v>22</v>
      </c>
      <c r="AU8" s="512">
        <f>AJ8*1.025</f>
        <v>27273.978071761576</v>
      </c>
      <c r="AV8" s="513">
        <f t="shared" ref="AV8:AV20" si="8">AU8*0.1105</f>
        <v>3013.7745769296544</v>
      </c>
      <c r="AW8" s="513">
        <f t="shared" ref="AW8:AW20" si="9">AU8*0.2</f>
        <v>5454.7956143523152</v>
      </c>
      <c r="AX8" s="514">
        <f>SUM(AU8:AW8)</f>
        <v>35742.548263043544</v>
      </c>
      <c r="AY8" s="551"/>
      <c r="AZ8" s="512">
        <f>AP8*1.025</f>
        <v>27786.478071761576</v>
      </c>
      <c r="BA8" s="513">
        <f t="shared" ref="BA8:BA20" si="10">AZ8*0.1105</f>
        <v>3070.4058269296543</v>
      </c>
      <c r="BB8" s="513">
        <f t="shared" ref="BB8:BB20" si="11">AZ8*0.2</f>
        <v>5557.2956143523152</v>
      </c>
      <c r="BC8" s="514">
        <f>SUM(AZ8:BB8)</f>
        <v>36414.179513043549</v>
      </c>
      <c r="BD8" s="551"/>
      <c r="BE8" s="512">
        <f>AZ8*1.01</f>
        <v>28064.342852479193</v>
      </c>
      <c r="BF8" s="513">
        <f t="shared" ref="BF8:BF20" si="12">BE8*0.1105</f>
        <v>3101.1098851989509</v>
      </c>
      <c r="BG8" s="513">
        <f t="shared" ref="BG8:BG20" si="13">BE8*0.2</f>
        <v>5612.8685704958389</v>
      </c>
      <c r="BH8" s="514">
        <f>SUM(BE8:BG8)</f>
        <v>36778.321308173981</v>
      </c>
      <c r="BI8" s="429"/>
      <c r="BK8" s="284"/>
      <c r="BM8" s="285">
        <v>-8.9462500000081491E-2</v>
      </c>
    </row>
    <row r="9" spans="1:67" s="283" customFormat="1" ht="13.5" x14ac:dyDescent="0.25">
      <c r="A9" s="544"/>
      <c r="B9" s="450" t="s">
        <v>24</v>
      </c>
      <c r="C9" s="512">
        <v>22384.4725</v>
      </c>
      <c r="D9" s="567">
        <v>2406.3307937499999</v>
      </c>
      <c r="E9" s="513">
        <v>4476.8945000000003</v>
      </c>
      <c r="F9" s="514">
        <v>29267.697793749998</v>
      </c>
      <c r="G9" s="551"/>
      <c r="H9" s="512">
        <f t="shared" si="0"/>
        <v>22608.317224999999</v>
      </c>
      <c r="I9" s="567">
        <f t="shared" ref="I9:I42" si="14">H9*0.1085</f>
        <v>2453.0024189124997</v>
      </c>
      <c r="J9" s="513">
        <f t="shared" ref="J9:J42" si="15">H9*0.2</f>
        <v>4521.6634450000001</v>
      </c>
      <c r="K9" s="568">
        <f t="shared" ref="K9:K42" si="16">SUM(H9:J9)</f>
        <v>29582.983088912501</v>
      </c>
      <c r="L9" s="551"/>
      <c r="M9" s="512">
        <f t="shared" si="1"/>
        <v>22834.40039725</v>
      </c>
      <c r="N9" s="567">
        <f t="shared" ref="N9:N42" si="17">M9*0.1085</f>
        <v>2477.5324431016247</v>
      </c>
      <c r="O9" s="513">
        <f t="shared" ref="O9:O42" si="18">M9*0.2</f>
        <v>4566.8800794500003</v>
      </c>
      <c r="P9" s="568">
        <f t="shared" ref="P9:P42" si="19">SUM(M9:O9)</f>
        <v>29878.812919801625</v>
      </c>
      <c r="Q9" s="551"/>
      <c r="R9" s="512">
        <f t="shared" si="2"/>
        <v>23062.744401222499</v>
      </c>
      <c r="S9" s="567">
        <f t="shared" ref="S9:S42" si="20">R9*0.1085</f>
        <v>2502.3077675326413</v>
      </c>
      <c r="T9" s="513">
        <f t="shared" ref="T9:T42" si="21">R9*0.2</f>
        <v>4612.5488802444997</v>
      </c>
      <c r="U9" s="568">
        <f t="shared" ref="U9:U42" si="22">SUM(R9:T9)</f>
        <v>30177.601048999641</v>
      </c>
      <c r="V9" s="551"/>
      <c r="W9" s="450" t="s">
        <v>24</v>
      </c>
      <c r="X9" s="512">
        <f t="shared" ref="X9:X42" si="23">R9*1.0175</f>
        <v>23466.342428243894</v>
      </c>
      <c r="Y9" s="513">
        <f t="shared" ref="Y9:Y42" si="24">X9*0.1095</f>
        <v>2569.5644958927064</v>
      </c>
      <c r="Z9" s="513">
        <f t="shared" ref="Z9:Z42" si="25">X9*0.2</f>
        <v>4693.2684856487786</v>
      </c>
      <c r="AA9" s="568">
        <f t="shared" ref="AA9:AA42" si="26">SUM(X9:Z9)</f>
        <v>30729.175409785381</v>
      </c>
      <c r="AB9" s="551"/>
      <c r="AC9" s="450" t="s">
        <v>24</v>
      </c>
      <c r="AD9" s="512">
        <f t="shared" si="3"/>
        <v>23583.674140385112</v>
      </c>
      <c r="AE9" s="513">
        <f t="shared" ref="AE9:AE42" si="27">AD9*0.1105</f>
        <v>2605.9959925125549</v>
      </c>
      <c r="AF9" s="513">
        <f t="shared" ref="AF9:AF42" si="28">AD9*0.2</f>
        <v>4716.7348280770229</v>
      </c>
      <c r="AG9" s="568">
        <f t="shared" ref="AG9:AG42" si="29">SUM(AD9:AF9)</f>
        <v>30906.404960974691</v>
      </c>
      <c r="AH9" s="551"/>
      <c r="AI9" s="450" t="s">
        <v>24</v>
      </c>
      <c r="AJ9" s="512">
        <f t="shared" ref="AJ9:AJ20" si="30">AD13*1.02</f>
        <v>27374.308886252657</v>
      </c>
      <c r="AK9" s="513">
        <f t="shared" si="4"/>
        <v>3024.8611319309184</v>
      </c>
      <c r="AL9" s="513">
        <f t="shared" si="5"/>
        <v>5474.8617772505313</v>
      </c>
      <c r="AM9" s="514">
        <f t="shared" ref="AM9:AM20" si="31">SUM(AJ9:AL9)</f>
        <v>35874.031795434108</v>
      </c>
      <c r="AN9" s="551"/>
      <c r="AO9" s="450" t="s">
        <v>24</v>
      </c>
      <c r="AP9" s="512">
        <f>AJ9+500</f>
        <v>27874.308886252657</v>
      </c>
      <c r="AQ9" s="513">
        <f t="shared" si="6"/>
        <v>3080.1111319309184</v>
      </c>
      <c r="AR9" s="513">
        <f t="shared" si="7"/>
        <v>5574.8617772505313</v>
      </c>
      <c r="AS9" s="514">
        <f t="shared" ref="AS9:AS20" si="32">SUM(AP9:AR9)</f>
        <v>36529.281795434108</v>
      </c>
      <c r="AT9" s="450" t="s">
        <v>24</v>
      </c>
      <c r="AU9" s="512">
        <f t="shared" ref="AU9:AU20" si="33">AJ9*1.025</f>
        <v>28058.66660840897</v>
      </c>
      <c r="AV9" s="513">
        <f t="shared" si="8"/>
        <v>3100.4826602291914</v>
      </c>
      <c r="AW9" s="513">
        <f t="shared" si="9"/>
        <v>5611.7333216817942</v>
      </c>
      <c r="AX9" s="514">
        <f t="shared" ref="AX9:AX20" si="34">SUM(AU9:AW9)</f>
        <v>36770.882590319954</v>
      </c>
      <c r="AY9" s="551"/>
      <c r="AZ9" s="512">
        <f t="shared" ref="AZ9:AZ20" si="35">AP9*1.025</f>
        <v>28571.16660840897</v>
      </c>
      <c r="BA9" s="513">
        <f t="shared" si="10"/>
        <v>3157.1139102291913</v>
      </c>
      <c r="BB9" s="513">
        <f t="shared" si="11"/>
        <v>5714.2333216817942</v>
      </c>
      <c r="BC9" s="514">
        <f t="shared" ref="BC9:BC20" si="36">SUM(AZ9:BB9)</f>
        <v>37442.51384031996</v>
      </c>
      <c r="BD9" s="551"/>
      <c r="BE9" s="512">
        <f t="shared" ref="BE9:BE20" si="37">AZ9*1.01</f>
        <v>28856.878274493061</v>
      </c>
      <c r="BF9" s="513">
        <f t="shared" si="12"/>
        <v>3188.6850493314832</v>
      </c>
      <c r="BG9" s="513">
        <f t="shared" si="13"/>
        <v>5771.375654898613</v>
      </c>
      <c r="BH9" s="514">
        <f t="shared" ref="BH9:BH20" si="38">SUM(BE9:BG9)</f>
        <v>37816.938978723156</v>
      </c>
      <c r="BI9" s="430"/>
      <c r="BK9" s="284"/>
      <c r="BM9" s="285">
        <v>-0.30220625000220025</v>
      </c>
    </row>
    <row r="10" spans="1:67" s="283" customFormat="1" ht="13.5" x14ac:dyDescent="0.25">
      <c r="A10" s="544"/>
      <c r="B10" s="450" t="s">
        <v>26</v>
      </c>
      <c r="C10" s="512">
        <v>23396.249999999996</v>
      </c>
      <c r="D10" s="567">
        <v>2515.0968749999997</v>
      </c>
      <c r="E10" s="513">
        <v>4679.2499999999991</v>
      </c>
      <c r="F10" s="514">
        <v>30590.596874999996</v>
      </c>
      <c r="G10" s="551"/>
      <c r="H10" s="512">
        <f t="shared" si="0"/>
        <v>23630.212499999998</v>
      </c>
      <c r="I10" s="567">
        <f t="shared" si="14"/>
        <v>2563.8780562499996</v>
      </c>
      <c r="J10" s="513">
        <f t="shared" si="15"/>
        <v>4726.0424999999996</v>
      </c>
      <c r="K10" s="568">
        <f t="shared" si="16"/>
        <v>30920.133056249997</v>
      </c>
      <c r="L10" s="551"/>
      <c r="M10" s="512">
        <f t="shared" si="1"/>
        <v>23866.514625</v>
      </c>
      <c r="N10" s="567">
        <f t="shared" si="17"/>
        <v>2589.5168368125001</v>
      </c>
      <c r="O10" s="513">
        <f t="shared" si="18"/>
        <v>4773.302925</v>
      </c>
      <c r="P10" s="568">
        <f t="shared" si="19"/>
        <v>31229.334386812501</v>
      </c>
      <c r="Q10" s="551"/>
      <c r="R10" s="512">
        <f t="shared" si="2"/>
        <v>24105.179771250001</v>
      </c>
      <c r="S10" s="567">
        <f t="shared" si="20"/>
        <v>2615.4120051806249</v>
      </c>
      <c r="T10" s="513">
        <f t="shared" si="21"/>
        <v>4821.03595425</v>
      </c>
      <c r="U10" s="568">
        <f t="shared" si="22"/>
        <v>31541.627730680626</v>
      </c>
      <c r="V10" s="551"/>
      <c r="W10" s="450" t="s">
        <v>26</v>
      </c>
      <c r="X10" s="512">
        <f t="shared" si="23"/>
        <v>24527.020417246877</v>
      </c>
      <c r="Y10" s="513">
        <f t="shared" si="24"/>
        <v>2685.7087356885331</v>
      </c>
      <c r="Z10" s="513">
        <f t="shared" si="25"/>
        <v>4905.4040834493753</v>
      </c>
      <c r="AA10" s="568">
        <f t="shared" si="26"/>
        <v>32118.133236384787</v>
      </c>
      <c r="AB10" s="551"/>
      <c r="AC10" s="450" t="s">
        <v>26</v>
      </c>
      <c r="AD10" s="512">
        <f t="shared" si="3"/>
        <v>24649.655519333108</v>
      </c>
      <c r="AE10" s="513">
        <f t="shared" si="27"/>
        <v>2723.7869348863082</v>
      </c>
      <c r="AF10" s="513">
        <f t="shared" si="28"/>
        <v>4929.9311038666219</v>
      </c>
      <c r="AG10" s="568">
        <f t="shared" si="29"/>
        <v>32303.373558086038</v>
      </c>
      <c r="AH10" s="551"/>
      <c r="AI10" s="450" t="s">
        <v>26</v>
      </c>
      <c r="AJ10" s="512">
        <f t="shared" si="30"/>
        <v>27766.57557868501</v>
      </c>
      <c r="AK10" s="513">
        <f t="shared" si="4"/>
        <v>3068.2066014446937</v>
      </c>
      <c r="AL10" s="513">
        <f t="shared" si="5"/>
        <v>5553.3151157370021</v>
      </c>
      <c r="AM10" s="514">
        <f t="shared" si="31"/>
        <v>36388.097295866704</v>
      </c>
      <c r="AN10" s="551"/>
      <c r="AO10" s="450" t="s">
        <v>26</v>
      </c>
      <c r="AP10" s="512">
        <f t="shared" ref="AP10:AP20" si="39">AJ10+500</f>
        <v>28266.57557868501</v>
      </c>
      <c r="AQ10" s="513">
        <f t="shared" si="6"/>
        <v>3123.4566014446937</v>
      </c>
      <c r="AR10" s="513">
        <f t="shared" si="7"/>
        <v>5653.3151157370021</v>
      </c>
      <c r="AS10" s="514">
        <f t="shared" si="32"/>
        <v>37043.347295866704</v>
      </c>
      <c r="AT10" s="450" t="s">
        <v>26</v>
      </c>
      <c r="AU10" s="512">
        <f t="shared" si="33"/>
        <v>28460.739968152131</v>
      </c>
      <c r="AV10" s="513">
        <f t="shared" si="8"/>
        <v>3144.9117664808105</v>
      </c>
      <c r="AW10" s="513">
        <f t="shared" si="9"/>
        <v>5692.1479936304268</v>
      </c>
      <c r="AX10" s="514">
        <f t="shared" si="34"/>
        <v>37297.799728263366</v>
      </c>
      <c r="AY10" s="551"/>
      <c r="AZ10" s="512">
        <f t="shared" si="35"/>
        <v>28973.239968152131</v>
      </c>
      <c r="BA10" s="513">
        <f t="shared" si="10"/>
        <v>3201.5430164808104</v>
      </c>
      <c r="BB10" s="513">
        <f t="shared" si="11"/>
        <v>5794.6479936304268</v>
      </c>
      <c r="BC10" s="514">
        <f t="shared" si="36"/>
        <v>37969.430978263365</v>
      </c>
      <c r="BD10" s="551"/>
      <c r="BE10" s="512">
        <f t="shared" si="37"/>
        <v>29262.972367833652</v>
      </c>
      <c r="BF10" s="513">
        <f t="shared" si="12"/>
        <v>3233.5584466456185</v>
      </c>
      <c r="BG10" s="513">
        <f t="shared" si="13"/>
        <v>5852.5944735667308</v>
      </c>
      <c r="BH10" s="514">
        <f t="shared" si="38"/>
        <v>38349.125288046002</v>
      </c>
      <c r="BI10" s="430"/>
      <c r="BK10" s="284"/>
      <c r="BM10" s="285">
        <v>0.59687499999563398</v>
      </c>
    </row>
    <row r="11" spans="1:67" s="283" customFormat="1" ht="12.75" customHeight="1" x14ac:dyDescent="0.25">
      <c r="A11" s="451" t="s">
        <v>65</v>
      </c>
      <c r="B11" s="450" t="s">
        <v>28</v>
      </c>
      <c r="C11" s="512">
        <v>24068.649999999998</v>
      </c>
      <c r="D11" s="567">
        <v>2587.3798749999996</v>
      </c>
      <c r="E11" s="513">
        <v>4813.7299999999996</v>
      </c>
      <c r="F11" s="514">
        <v>31469.759874999996</v>
      </c>
      <c r="G11" s="551"/>
      <c r="H11" s="512">
        <f t="shared" si="0"/>
        <v>24309.336499999998</v>
      </c>
      <c r="I11" s="567">
        <f t="shared" si="14"/>
        <v>2637.5630102499999</v>
      </c>
      <c r="J11" s="513">
        <f t="shared" si="15"/>
        <v>4861.8672999999999</v>
      </c>
      <c r="K11" s="568">
        <f t="shared" si="16"/>
        <v>31808.766810249996</v>
      </c>
      <c r="L11" s="551"/>
      <c r="M11" s="512">
        <f t="shared" si="1"/>
        <v>24552.429864999998</v>
      </c>
      <c r="N11" s="567">
        <f t="shared" si="17"/>
        <v>2663.9386403525</v>
      </c>
      <c r="O11" s="513">
        <f t="shared" si="18"/>
        <v>4910.4859729999998</v>
      </c>
      <c r="P11" s="568">
        <f t="shared" si="19"/>
        <v>32126.854478352496</v>
      </c>
      <c r="Q11" s="551"/>
      <c r="R11" s="512">
        <f t="shared" si="2"/>
        <v>24797.95416365</v>
      </c>
      <c r="S11" s="567">
        <f t="shared" si="20"/>
        <v>2690.5780267560249</v>
      </c>
      <c r="T11" s="513">
        <f t="shared" si="21"/>
        <v>4959.5908327300003</v>
      </c>
      <c r="U11" s="568">
        <f t="shared" si="22"/>
        <v>32448.123023136024</v>
      </c>
      <c r="V11" s="551"/>
      <c r="W11" s="450" t="s">
        <v>28</v>
      </c>
      <c r="X11" s="512">
        <f t="shared" si="23"/>
        <v>25231.918361513875</v>
      </c>
      <c r="Y11" s="513">
        <f t="shared" si="24"/>
        <v>2762.8950605857694</v>
      </c>
      <c r="Z11" s="513">
        <f t="shared" si="25"/>
        <v>5046.3836723027753</v>
      </c>
      <c r="AA11" s="568">
        <f t="shared" si="26"/>
        <v>33041.197094402421</v>
      </c>
      <c r="AB11" s="551"/>
      <c r="AC11" s="450" t="s">
        <v>28</v>
      </c>
      <c r="AD11" s="512">
        <f t="shared" si="3"/>
        <v>25358.077953321441</v>
      </c>
      <c r="AE11" s="513">
        <f t="shared" si="27"/>
        <v>2802.0676138420195</v>
      </c>
      <c r="AF11" s="513">
        <f t="shared" si="28"/>
        <v>5071.6155906642889</v>
      </c>
      <c r="AG11" s="568">
        <f t="shared" si="29"/>
        <v>33231.76115782775</v>
      </c>
      <c r="AH11" s="551"/>
      <c r="AI11" s="450" t="s">
        <v>28</v>
      </c>
      <c r="AJ11" s="512">
        <f t="shared" si="30"/>
        <v>28567.594008374399</v>
      </c>
      <c r="AK11" s="513">
        <f t="shared" si="4"/>
        <v>3156.7191379253713</v>
      </c>
      <c r="AL11" s="513">
        <f t="shared" si="5"/>
        <v>5713.5188016748798</v>
      </c>
      <c r="AM11" s="514">
        <f t="shared" si="31"/>
        <v>37437.83194797465</v>
      </c>
      <c r="AN11" s="551"/>
      <c r="AO11" s="450" t="s">
        <v>28</v>
      </c>
      <c r="AP11" s="512">
        <f t="shared" si="39"/>
        <v>29067.594008374399</v>
      </c>
      <c r="AQ11" s="513">
        <f t="shared" si="6"/>
        <v>3211.9691379253713</v>
      </c>
      <c r="AR11" s="513">
        <f t="shared" si="7"/>
        <v>5813.5188016748798</v>
      </c>
      <c r="AS11" s="514">
        <f t="shared" si="32"/>
        <v>38093.08194797465</v>
      </c>
      <c r="AT11" s="450" t="s">
        <v>28</v>
      </c>
      <c r="AU11" s="512">
        <f t="shared" si="33"/>
        <v>29281.783858583756</v>
      </c>
      <c r="AV11" s="513">
        <f t="shared" si="8"/>
        <v>3235.6371163735053</v>
      </c>
      <c r="AW11" s="513">
        <f t="shared" si="9"/>
        <v>5856.3567717167516</v>
      </c>
      <c r="AX11" s="514">
        <f t="shared" si="34"/>
        <v>38373.777746674015</v>
      </c>
      <c r="AY11" s="551"/>
      <c r="AZ11" s="512">
        <f t="shared" si="35"/>
        <v>29794.283858583756</v>
      </c>
      <c r="BA11" s="513">
        <f t="shared" si="10"/>
        <v>3292.2683663735052</v>
      </c>
      <c r="BB11" s="513">
        <f t="shared" si="11"/>
        <v>5958.8567717167516</v>
      </c>
      <c r="BC11" s="514">
        <f t="shared" si="36"/>
        <v>39045.408996674014</v>
      </c>
      <c r="BD11" s="551"/>
      <c r="BE11" s="512">
        <f t="shared" si="37"/>
        <v>30092.226697169594</v>
      </c>
      <c r="BF11" s="513">
        <f t="shared" si="12"/>
        <v>3325.1910500372401</v>
      </c>
      <c r="BG11" s="513">
        <f t="shared" si="13"/>
        <v>6018.4453394339189</v>
      </c>
      <c r="BH11" s="514">
        <f t="shared" si="38"/>
        <v>39435.863086640755</v>
      </c>
      <c r="BI11" s="421"/>
      <c r="BM11" s="285">
        <v>-0.24012500000389991</v>
      </c>
    </row>
    <row r="12" spans="1:67" s="283" customFormat="1" ht="12.75" customHeight="1" x14ac:dyDescent="0.25">
      <c r="A12" s="452"/>
      <c r="B12" s="450" t="s">
        <v>29</v>
      </c>
      <c r="C12" s="512">
        <v>24760.524999999998</v>
      </c>
      <c r="D12" s="567">
        <v>2661.7564374999997</v>
      </c>
      <c r="E12" s="513">
        <v>4952.1049999999996</v>
      </c>
      <c r="F12" s="514">
        <v>32374.386437499998</v>
      </c>
      <c r="G12" s="551"/>
      <c r="H12" s="512">
        <f t="shared" si="0"/>
        <v>25008.130249999998</v>
      </c>
      <c r="I12" s="567">
        <f t="shared" si="14"/>
        <v>2713.3821321249998</v>
      </c>
      <c r="J12" s="513">
        <f t="shared" si="15"/>
        <v>5001.6260499999999</v>
      </c>
      <c r="K12" s="568">
        <f t="shared" si="16"/>
        <v>32723.138432124997</v>
      </c>
      <c r="L12" s="551"/>
      <c r="M12" s="512">
        <f t="shared" si="1"/>
        <v>25258.211552499997</v>
      </c>
      <c r="N12" s="567">
        <f t="shared" si="17"/>
        <v>2740.5159534462496</v>
      </c>
      <c r="O12" s="513">
        <f t="shared" si="18"/>
        <v>5051.6423104999994</v>
      </c>
      <c r="P12" s="568">
        <f t="shared" si="19"/>
        <v>33050.369816446248</v>
      </c>
      <c r="Q12" s="551"/>
      <c r="R12" s="512">
        <f t="shared" si="2"/>
        <v>25510.793668024999</v>
      </c>
      <c r="S12" s="567">
        <f t="shared" si="20"/>
        <v>2767.9211129807122</v>
      </c>
      <c r="T12" s="513">
        <f t="shared" si="21"/>
        <v>5102.1587336049997</v>
      </c>
      <c r="U12" s="568">
        <f t="shared" si="22"/>
        <v>33380.873514610706</v>
      </c>
      <c r="V12" s="551"/>
      <c r="W12" s="450" t="s">
        <v>29</v>
      </c>
      <c r="X12" s="512">
        <f t="shared" si="23"/>
        <v>25957.232557215437</v>
      </c>
      <c r="Y12" s="513">
        <f t="shared" si="24"/>
        <v>2842.3169650150903</v>
      </c>
      <c r="Z12" s="513">
        <f t="shared" si="25"/>
        <v>5191.4465114430877</v>
      </c>
      <c r="AA12" s="568">
        <f t="shared" si="26"/>
        <v>33990.996033673611</v>
      </c>
      <c r="AB12" s="551"/>
      <c r="AC12" s="450" t="s">
        <v>29</v>
      </c>
      <c r="AD12" s="512">
        <f t="shared" si="3"/>
        <v>26087.01872000151</v>
      </c>
      <c r="AE12" s="513">
        <f t="shared" si="27"/>
        <v>2882.615568560167</v>
      </c>
      <c r="AF12" s="513">
        <f t="shared" si="28"/>
        <v>5217.4037440003021</v>
      </c>
      <c r="AG12" s="568">
        <f t="shared" si="29"/>
        <v>34187.038032561977</v>
      </c>
      <c r="AH12" s="551"/>
      <c r="AI12" s="450" t="s">
        <v>29</v>
      </c>
      <c r="AJ12" s="512">
        <f t="shared" si="30"/>
        <v>29392.491036238825</v>
      </c>
      <c r="AK12" s="513">
        <f t="shared" si="4"/>
        <v>3247.8702595043901</v>
      </c>
      <c r="AL12" s="513">
        <f t="shared" si="5"/>
        <v>5878.4982072477651</v>
      </c>
      <c r="AM12" s="514">
        <f t="shared" si="31"/>
        <v>38518.859502990977</v>
      </c>
      <c r="AN12" s="551"/>
      <c r="AO12" s="450" t="s">
        <v>29</v>
      </c>
      <c r="AP12" s="512">
        <f t="shared" si="39"/>
        <v>29892.491036238825</v>
      </c>
      <c r="AQ12" s="513">
        <f t="shared" si="6"/>
        <v>3303.1202595043901</v>
      </c>
      <c r="AR12" s="513">
        <f t="shared" si="7"/>
        <v>5978.4982072477651</v>
      </c>
      <c r="AS12" s="514">
        <f t="shared" si="32"/>
        <v>39174.109502990977</v>
      </c>
      <c r="AT12" s="450" t="s">
        <v>29</v>
      </c>
      <c r="AU12" s="512">
        <f t="shared" si="33"/>
        <v>30127.303312144795</v>
      </c>
      <c r="AV12" s="513">
        <f t="shared" si="8"/>
        <v>3329.0670159920001</v>
      </c>
      <c r="AW12" s="513">
        <f t="shared" si="9"/>
        <v>6025.460662428959</v>
      </c>
      <c r="AX12" s="514">
        <f t="shared" si="34"/>
        <v>39481.830990565752</v>
      </c>
      <c r="AY12" s="551"/>
      <c r="AZ12" s="512">
        <f t="shared" si="35"/>
        <v>30639.803312144795</v>
      </c>
      <c r="BA12" s="513">
        <f t="shared" si="10"/>
        <v>3385.698265992</v>
      </c>
      <c r="BB12" s="513">
        <f t="shared" si="11"/>
        <v>6127.960662428959</v>
      </c>
      <c r="BC12" s="514">
        <f t="shared" si="36"/>
        <v>40153.462240565757</v>
      </c>
      <c r="BD12" s="551"/>
      <c r="BE12" s="512">
        <f t="shared" si="37"/>
        <v>30946.201345266243</v>
      </c>
      <c r="BF12" s="513">
        <f t="shared" si="12"/>
        <v>3419.55524865192</v>
      </c>
      <c r="BG12" s="513">
        <f t="shared" si="13"/>
        <v>6189.240269053249</v>
      </c>
      <c r="BH12" s="514">
        <f t="shared" si="38"/>
        <v>40554.996862971413</v>
      </c>
      <c r="BI12" s="25" t="s">
        <v>357</v>
      </c>
      <c r="BM12" s="285">
        <v>-0.61356250000244472</v>
      </c>
    </row>
    <row r="13" spans="1:67" s="283" customFormat="1" ht="12.75" customHeight="1" x14ac:dyDescent="0.25">
      <c r="A13" s="452"/>
      <c r="B13" s="450" t="s">
        <v>31</v>
      </c>
      <c r="C13" s="512">
        <v>25472.899999999998</v>
      </c>
      <c r="D13" s="567">
        <v>2738.3367499999999</v>
      </c>
      <c r="E13" s="513">
        <v>5094.58</v>
      </c>
      <c r="F13" s="514">
        <v>33305.816749999998</v>
      </c>
      <c r="G13" s="551"/>
      <c r="H13" s="512">
        <f t="shared" si="0"/>
        <v>25727.628999999997</v>
      </c>
      <c r="I13" s="567">
        <f t="shared" si="14"/>
        <v>2791.4477464999995</v>
      </c>
      <c r="J13" s="513">
        <f t="shared" si="15"/>
        <v>5145.5257999999994</v>
      </c>
      <c r="K13" s="568">
        <f t="shared" si="16"/>
        <v>33664.602546499998</v>
      </c>
      <c r="L13" s="551"/>
      <c r="M13" s="512">
        <f t="shared" si="1"/>
        <v>25984.905289999999</v>
      </c>
      <c r="N13" s="567">
        <f t="shared" si="17"/>
        <v>2819.3622239649999</v>
      </c>
      <c r="O13" s="513">
        <f t="shared" si="18"/>
        <v>5196.9810580000003</v>
      </c>
      <c r="P13" s="568">
        <f t="shared" si="19"/>
        <v>34001.248571964999</v>
      </c>
      <c r="Q13" s="551"/>
      <c r="R13" s="512">
        <f t="shared" si="2"/>
        <v>26244.7543429</v>
      </c>
      <c r="S13" s="567">
        <f t="shared" si="20"/>
        <v>2847.5558462046502</v>
      </c>
      <c r="T13" s="513">
        <f t="shared" si="21"/>
        <v>5248.9508685800001</v>
      </c>
      <c r="U13" s="568">
        <f t="shared" si="22"/>
        <v>34341.261057684649</v>
      </c>
      <c r="V13" s="551"/>
      <c r="W13" s="450" t="s">
        <v>31</v>
      </c>
      <c r="X13" s="512">
        <f t="shared" si="23"/>
        <v>26704.037543900751</v>
      </c>
      <c r="Y13" s="513">
        <f t="shared" si="24"/>
        <v>2924.0921110571321</v>
      </c>
      <c r="Z13" s="513">
        <f t="shared" si="25"/>
        <v>5340.8075087801508</v>
      </c>
      <c r="AA13" s="568">
        <f t="shared" si="26"/>
        <v>34968.937163738032</v>
      </c>
      <c r="AB13" s="551"/>
      <c r="AC13" s="450" t="s">
        <v>31</v>
      </c>
      <c r="AD13" s="512">
        <f t="shared" si="3"/>
        <v>26837.557731620251</v>
      </c>
      <c r="AE13" s="513">
        <f t="shared" si="27"/>
        <v>2965.5501293440379</v>
      </c>
      <c r="AF13" s="513">
        <f t="shared" si="28"/>
        <v>5367.5115463240509</v>
      </c>
      <c r="AG13" s="568">
        <f t="shared" si="29"/>
        <v>35170.619407288337</v>
      </c>
      <c r="AH13" s="551"/>
      <c r="AI13" s="450" t="s">
        <v>31</v>
      </c>
      <c r="AJ13" s="512">
        <f t="shared" si="30"/>
        <v>30242.352053104398</v>
      </c>
      <c r="AK13" s="513">
        <f t="shared" si="4"/>
        <v>3341.7799018680362</v>
      </c>
      <c r="AL13" s="513">
        <f t="shared" si="5"/>
        <v>6048.4704106208801</v>
      </c>
      <c r="AM13" s="514">
        <f t="shared" si="31"/>
        <v>39632.602365593317</v>
      </c>
      <c r="AN13" s="551"/>
      <c r="AO13" s="450" t="s">
        <v>31</v>
      </c>
      <c r="AP13" s="512">
        <f t="shared" si="39"/>
        <v>30742.352053104398</v>
      </c>
      <c r="AQ13" s="513">
        <f t="shared" si="6"/>
        <v>3397.0299018680362</v>
      </c>
      <c r="AR13" s="513">
        <f t="shared" si="7"/>
        <v>6148.4704106208801</v>
      </c>
      <c r="AS13" s="514">
        <f t="shared" si="32"/>
        <v>40287.852365593317</v>
      </c>
      <c r="AT13" s="450" t="s">
        <v>31</v>
      </c>
      <c r="AU13" s="512">
        <f t="shared" si="33"/>
        <v>30998.410854432004</v>
      </c>
      <c r="AV13" s="513">
        <f t="shared" si="8"/>
        <v>3425.3243994147365</v>
      </c>
      <c r="AW13" s="513">
        <f t="shared" si="9"/>
        <v>6199.6821708864009</v>
      </c>
      <c r="AX13" s="514">
        <f t="shared" si="34"/>
        <v>40623.417424733139</v>
      </c>
      <c r="AY13" s="551"/>
      <c r="AZ13" s="512">
        <f t="shared" si="35"/>
        <v>31510.910854432004</v>
      </c>
      <c r="BA13" s="513">
        <f t="shared" si="10"/>
        <v>3481.9556494147364</v>
      </c>
      <c r="BB13" s="513">
        <f t="shared" si="11"/>
        <v>6302.1821708864009</v>
      </c>
      <c r="BC13" s="514">
        <f t="shared" si="36"/>
        <v>41295.048674733145</v>
      </c>
      <c r="BD13" s="551"/>
      <c r="BE13" s="512">
        <f t="shared" si="37"/>
        <v>31826.019962976323</v>
      </c>
      <c r="BF13" s="513">
        <f t="shared" si="12"/>
        <v>3516.7752059088839</v>
      </c>
      <c r="BG13" s="513">
        <f t="shared" si="13"/>
        <v>6365.2039925952649</v>
      </c>
      <c r="BH13" s="514">
        <f t="shared" si="38"/>
        <v>41707.999161480468</v>
      </c>
      <c r="BI13" s="421"/>
      <c r="BM13" s="285">
        <v>-0.18325000000186265</v>
      </c>
    </row>
    <row r="14" spans="1:67" s="283" customFormat="1" ht="12.75" customHeight="1" x14ac:dyDescent="0.25">
      <c r="A14" s="452"/>
      <c r="B14" s="450" t="s">
        <v>32</v>
      </c>
      <c r="C14" s="512">
        <v>25837.920000000002</v>
      </c>
      <c r="D14" s="567">
        <v>2777.5764000000004</v>
      </c>
      <c r="E14" s="513">
        <v>5167.5840000000007</v>
      </c>
      <c r="F14" s="514">
        <v>33783.080400000006</v>
      </c>
      <c r="G14" s="551"/>
      <c r="H14" s="512">
        <f t="shared" si="0"/>
        <v>26096.299200000001</v>
      </c>
      <c r="I14" s="567">
        <f t="shared" si="14"/>
        <v>2831.4484632000003</v>
      </c>
      <c r="J14" s="513">
        <f t="shared" si="15"/>
        <v>5219.2598400000006</v>
      </c>
      <c r="K14" s="568">
        <f t="shared" si="16"/>
        <v>34147.007503200002</v>
      </c>
      <c r="L14" s="551"/>
      <c r="M14" s="512">
        <f t="shared" si="1"/>
        <v>26357.262192000002</v>
      </c>
      <c r="N14" s="567">
        <f t="shared" si="17"/>
        <v>2859.762947832</v>
      </c>
      <c r="O14" s="513">
        <f t="shared" si="18"/>
        <v>5271.4524384000006</v>
      </c>
      <c r="P14" s="568">
        <f t="shared" si="19"/>
        <v>34488.477578232007</v>
      </c>
      <c r="Q14" s="551"/>
      <c r="R14" s="512">
        <f t="shared" si="2"/>
        <v>26620.834813920002</v>
      </c>
      <c r="S14" s="567">
        <f t="shared" si="20"/>
        <v>2888.3605773103204</v>
      </c>
      <c r="T14" s="513">
        <f t="shared" si="21"/>
        <v>5324.166962784001</v>
      </c>
      <c r="U14" s="568">
        <f t="shared" si="22"/>
        <v>34833.362354014324</v>
      </c>
      <c r="V14" s="551"/>
      <c r="W14" s="450" t="s">
        <v>32</v>
      </c>
      <c r="X14" s="512">
        <f t="shared" si="23"/>
        <v>27086.699423163605</v>
      </c>
      <c r="Y14" s="513">
        <f t="shared" si="24"/>
        <v>2965.9935868364146</v>
      </c>
      <c r="Z14" s="513">
        <f t="shared" si="25"/>
        <v>5417.3398846327218</v>
      </c>
      <c r="AA14" s="568">
        <f t="shared" si="26"/>
        <v>35470.032894632743</v>
      </c>
      <c r="AB14" s="551"/>
      <c r="AC14" s="450" t="s">
        <v>32</v>
      </c>
      <c r="AD14" s="512">
        <f t="shared" si="3"/>
        <v>27222.132920279422</v>
      </c>
      <c r="AE14" s="513">
        <f t="shared" si="27"/>
        <v>3008.0456876908761</v>
      </c>
      <c r="AF14" s="513">
        <f t="shared" si="28"/>
        <v>5444.4265840558846</v>
      </c>
      <c r="AG14" s="568">
        <f t="shared" si="29"/>
        <v>35674.605192026182</v>
      </c>
      <c r="AH14" s="551"/>
      <c r="AI14" s="450" t="s">
        <v>32</v>
      </c>
      <c r="AJ14" s="512">
        <f t="shared" si="30"/>
        <v>31117.177058971134</v>
      </c>
      <c r="AK14" s="513">
        <f t="shared" si="4"/>
        <v>3438.4480650163105</v>
      </c>
      <c r="AL14" s="513">
        <f t="shared" si="5"/>
        <v>6223.4354117942275</v>
      </c>
      <c r="AM14" s="514">
        <f t="shared" si="31"/>
        <v>40779.060535781675</v>
      </c>
      <c r="AN14" s="551"/>
      <c r="AO14" s="450" t="s">
        <v>32</v>
      </c>
      <c r="AP14" s="512">
        <f t="shared" si="39"/>
        <v>31617.177058971134</v>
      </c>
      <c r="AQ14" s="513">
        <f t="shared" si="6"/>
        <v>3493.6980650163105</v>
      </c>
      <c r="AR14" s="513">
        <f t="shared" si="7"/>
        <v>6323.4354117942275</v>
      </c>
      <c r="AS14" s="514">
        <f t="shared" si="32"/>
        <v>41434.310535781675</v>
      </c>
      <c r="AT14" s="450" t="s">
        <v>32</v>
      </c>
      <c r="AU14" s="512">
        <f t="shared" si="33"/>
        <v>31895.106485445409</v>
      </c>
      <c r="AV14" s="513">
        <f t="shared" si="8"/>
        <v>3524.4092666417177</v>
      </c>
      <c r="AW14" s="513">
        <f t="shared" si="9"/>
        <v>6379.0212970890825</v>
      </c>
      <c r="AX14" s="514">
        <f t="shared" si="34"/>
        <v>41798.537049176215</v>
      </c>
      <c r="AY14" s="551"/>
      <c r="AZ14" s="512">
        <f t="shared" si="35"/>
        <v>32407.606485445409</v>
      </c>
      <c r="BA14" s="513">
        <f t="shared" si="10"/>
        <v>3581.0405166417177</v>
      </c>
      <c r="BB14" s="513">
        <f t="shared" si="11"/>
        <v>6481.5212970890825</v>
      </c>
      <c r="BC14" s="514">
        <f t="shared" si="36"/>
        <v>42470.168299176206</v>
      </c>
      <c r="BD14" s="551"/>
      <c r="BE14" s="512">
        <f t="shared" si="37"/>
        <v>32731.682550299862</v>
      </c>
      <c r="BF14" s="513">
        <f t="shared" si="12"/>
        <v>3616.8509218081349</v>
      </c>
      <c r="BG14" s="513">
        <f t="shared" si="13"/>
        <v>6546.3365100599731</v>
      </c>
      <c r="BH14" s="514">
        <f t="shared" si="38"/>
        <v>42894.869982167977</v>
      </c>
      <c r="BI14" s="421"/>
      <c r="BM14" s="285">
        <v>8.0400000006193295E-2</v>
      </c>
    </row>
    <row r="15" spans="1:67" s="283" customFormat="1" ht="12.75" customHeight="1" x14ac:dyDescent="0.25">
      <c r="A15" s="452"/>
      <c r="B15" s="450" t="s">
        <v>34</v>
      </c>
      <c r="C15" s="512">
        <v>26583.3</v>
      </c>
      <c r="D15" s="567">
        <v>2857.7047499999999</v>
      </c>
      <c r="E15" s="513">
        <v>5316.66</v>
      </c>
      <c r="F15" s="514">
        <v>34757.664749999996</v>
      </c>
      <c r="G15" s="551"/>
      <c r="H15" s="512">
        <f t="shared" si="0"/>
        <v>26849.132999999998</v>
      </c>
      <c r="I15" s="567">
        <f t="shared" si="14"/>
        <v>2913.1309305</v>
      </c>
      <c r="J15" s="513">
        <f t="shared" si="15"/>
        <v>5369.8266000000003</v>
      </c>
      <c r="K15" s="568">
        <f t="shared" si="16"/>
        <v>35132.090530499998</v>
      </c>
      <c r="L15" s="551"/>
      <c r="M15" s="512">
        <f t="shared" si="1"/>
        <v>27117.624329999999</v>
      </c>
      <c r="N15" s="567">
        <f t="shared" si="17"/>
        <v>2942.2622398049998</v>
      </c>
      <c r="O15" s="513">
        <f t="shared" si="18"/>
        <v>5423.5248659999997</v>
      </c>
      <c r="P15" s="568">
        <f t="shared" si="19"/>
        <v>35483.411435804999</v>
      </c>
      <c r="Q15" s="551"/>
      <c r="R15" s="512">
        <f t="shared" si="2"/>
        <v>27388.800573299999</v>
      </c>
      <c r="S15" s="567">
        <f t="shared" si="20"/>
        <v>2971.6848622030498</v>
      </c>
      <c r="T15" s="513">
        <f t="shared" si="21"/>
        <v>5477.76011466</v>
      </c>
      <c r="U15" s="568">
        <f t="shared" si="22"/>
        <v>35838.245550163047</v>
      </c>
      <c r="V15" s="551"/>
      <c r="W15" s="450" t="s">
        <v>34</v>
      </c>
      <c r="X15" s="512">
        <f t="shared" si="23"/>
        <v>27868.104583332752</v>
      </c>
      <c r="Y15" s="513">
        <f t="shared" si="24"/>
        <v>3051.5574518749363</v>
      </c>
      <c r="Z15" s="513">
        <f t="shared" si="25"/>
        <v>5573.6209166665503</v>
      </c>
      <c r="AA15" s="568">
        <f t="shared" si="26"/>
        <v>36493.282951874236</v>
      </c>
      <c r="AB15" s="551"/>
      <c r="AC15" s="450" t="s">
        <v>34</v>
      </c>
      <c r="AD15" s="512">
        <f t="shared" si="3"/>
        <v>28007.445106249412</v>
      </c>
      <c r="AE15" s="513">
        <f t="shared" si="27"/>
        <v>3094.8226842405602</v>
      </c>
      <c r="AF15" s="513">
        <f t="shared" si="28"/>
        <v>5601.4890212498831</v>
      </c>
      <c r="AG15" s="568">
        <f t="shared" si="29"/>
        <v>36703.756811739855</v>
      </c>
      <c r="AH15" s="551"/>
      <c r="AI15" s="450" t="s">
        <v>34</v>
      </c>
      <c r="AJ15" s="512">
        <f t="shared" si="30"/>
        <v>31701.041034321956</v>
      </c>
      <c r="AK15" s="513">
        <f t="shared" si="4"/>
        <v>3502.9650342925761</v>
      </c>
      <c r="AL15" s="513">
        <f t="shared" si="5"/>
        <v>6340.2082068643913</v>
      </c>
      <c r="AM15" s="514">
        <f t="shared" si="31"/>
        <v>41544.214275478924</v>
      </c>
      <c r="AN15" s="551"/>
      <c r="AO15" s="450" t="s">
        <v>34</v>
      </c>
      <c r="AP15" s="512">
        <f>AJ15+500</f>
        <v>32201.041034321956</v>
      </c>
      <c r="AQ15" s="513">
        <f t="shared" si="6"/>
        <v>3558.2150342925761</v>
      </c>
      <c r="AR15" s="513">
        <f t="shared" si="7"/>
        <v>6440.2082068643913</v>
      </c>
      <c r="AS15" s="514">
        <f t="shared" si="32"/>
        <v>42199.464275478924</v>
      </c>
      <c r="AT15" s="450" t="s">
        <v>34</v>
      </c>
      <c r="AU15" s="512">
        <f t="shared" si="33"/>
        <v>32493.567060180001</v>
      </c>
      <c r="AV15" s="513">
        <f t="shared" si="8"/>
        <v>3590.53916014989</v>
      </c>
      <c r="AW15" s="513">
        <f t="shared" si="9"/>
        <v>6498.7134120360006</v>
      </c>
      <c r="AX15" s="514">
        <f t="shared" si="34"/>
        <v>42582.819632365892</v>
      </c>
      <c r="AY15" s="551"/>
      <c r="AZ15" s="512">
        <f t="shared" si="35"/>
        <v>33006.067060180001</v>
      </c>
      <c r="BA15" s="513">
        <f t="shared" si="10"/>
        <v>3647.1704101498904</v>
      </c>
      <c r="BB15" s="513">
        <f t="shared" si="11"/>
        <v>6601.2134120360006</v>
      </c>
      <c r="BC15" s="514">
        <f t="shared" si="36"/>
        <v>43254.450882365891</v>
      </c>
      <c r="BD15" s="551"/>
      <c r="BE15" s="512">
        <f t="shared" si="37"/>
        <v>33336.127730781802</v>
      </c>
      <c r="BF15" s="513">
        <f t="shared" si="12"/>
        <v>3683.6421142513891</v>
      </c>
      <c r="BG15" s="513">
        <f t="shared" si="13"/>
        <v>6667.2255461563609</v>
      </c>
      <c r="BH15" s="514">
        <f t="shared" si="38"/>
        <v>43686.99539118955</v>
      </c>
      <c r="BI15" s="423" t="s">
        <v>349</v>
      </c>
      <c r="BM15" s="285">
        <v>-1.3352500000037253</v>
      </c>
    </row>
    <row r="16" spans="1:67" s="283" customFormat="1" ht="12.75" customHeight="1" x14ac:dyDescent="0.25">
      <c r="A16" s="452"/>
      <c r="B16" s="450" t="s">
        <v>35</v>
      </c>
      <c r="C16" s="512">
        <v>27350.9</v>
      </c>
      <c r="D16" s="567">
        <v>2940.2217500000002</v>
      </c>
      <c r="E16" s="513">
        <v>5470.18</v>
      </c>
      <c r="F16" s="514">
        <v>35761.301749999999</v>
      </c>
      <c r="G16" s="551"/>
      <c r="H16" s="512">
        <f t="shared" si="0"/>
        <v>27624.409000000003</v>
      </c>
      <c r="I16" s="567">
        <f t="shared" si="14"/>
        <v>2997.2483765000002</v>
      </c>
      <c r="J16" s="513">
        <f t="shared" si="15"/>
        <v>5524.881800000001</v>
      </c>
      <c r="K16" s="568">
        <f t="shared" si="16"/>
        <v>36146.539176500002</v>
      </c>
      <c r="L16" s="551"/>
      <c r="M16" s="512">
        <f t="shared" si="1"/>
        <v>27900.653090000003</v>
      </c>
      <c r="N16" s="567">
        <f t="shared" si="17"/>
        <v>3027.2208602650003</v>
      </c>
      <c r="O16" s="513">
        <f t="shared" si="18"/>
        <v>5580.130618000001</v>
      </c>
      <c r="P16" s="568">
        <f t="shared" si="19"/>
        <v>36508.004568265002</v>
      </c>
      <c r="Q16" s="551"/>
      <c r="R16" s="512">
        <f t="shared" si="2"/>
        <v>28179.659620900005</v>
      </c>
      <c r="S16" s="567">
        <f t="shared" si="20"/>
        <v>3057.4930688676504</v>
      </c>
      <c r="T16" s="513">
        <f t="shared" si="21"/>
        <v>5635.9319241800013</v>
      </c>
      <c r="U16" s="568">
        <f t="shared" si="22"/>
        <v>36873.084613947656</v>
      </c>
      <c r="V16" s="551"/>
      <c r="W16" s="450" t="s">
        <v>35</v>
      </c>
      <c r="X16" s="512">
        <f t="shared" si="23"/>
        <v>28672.803664265757</v>
      </c>
      <c r="Y16" s="513">
        <f t="shared" si="24"/>
        <v>3139.6720012371006</v>
      </c>
      <c r="Z16" s="513">
        <f t="shared" si="25"/>
        <v>5734.5607328531514</v>
      </c>
      <c r="AA16" s="568">
        <f t="shared" si="26"/>
        <v>37547.036398356009</v>
      </c>
      <c r="AB16" s="551"/>
      <c r="AC16" s="450" t="s">
        <v>35</v>
      </c>
      <c r="AD16" s="512">
        <f t="shared" si="3"/>
        <v>28816.167682587082</v>
      </c>
      <c r="AE16" s="513">
        <f t="shared" si="27"/>
        <v>3184.1865289258726</v>
      </c>
      <c r="AF16" s="513">
        <f t="shared" si="28"/>
        <v>5763.2335365174167</v>
      </c>
      <c r="AG16" s="568">
        <f t="shared" si="29"/>
        <v>37763.587748030368</v>
      </c>
      <c r="AH16" s="551"/>
      <c r="AI16" s="450" t="s">
        <v>35</v>
      </c>
      <c r="AJ16" s="512">
        <f t="shared" si="30"/>
        <v>32596.219804789729</v>
      </c>
      <c r="AK16" s="513">
        <f t="shared" si="4"/>
        <v>3601.8822884292649</v>
      </c>
      <c r="AL16" s="513">
        <f t="shared" si="5"/>
        <v>6519.243960957946</v>
      </c>
      <c r="AM16" s="514">
        <f t="shared" si="31"/>
        <v>42717.346054176938</v>
      </c>
      <c r="AN16" s="551"/>
      <c r="AO16" s="450" t="s">
        <v>35</v>
      </c>
      <c r="AP16" s="512">
        <f t="shared" si="39"/>
        <v>33096.219804789725</v>
      </c>
      <c r="AQ16" s="513">
        <f t="shared" si="6"/>
        <v>3657.1322884292649</v>
      </c>
      <c r="AR16" s="513">
        <f t="shared" si="7"/>
        <v>6619.2439609579451</v>
      </c>
      <c r="AS16" s="514">
        <f t="shared" si="32"/>
        <v>43372.596054176938</v>
      </c>
      <c r="AT16" s="450" t="s">
        <v>35</v>
      </c>
      <c r="AU16" s="512">
        <f t="shared" si="33"/>
        <v>33411.125299909472</v>
      </c>
      <c r="AV16" s="513">
        <f t="shared" si="8"/>
        <v>3691.9293456399969</v>
      </c>
      <c r="AW16" s="513">
        <f t="shared" si="9"/>
        <v>6682.2250599818944</v>
      </c>
      <c r="AX16" s="514">
        <f t="shared" si="34"/>
        <v>43785.279705531364</v>
      </c>
      <c r="AY16" s="551"/>
      <c r="AZ16" s="512">
        <f t="shared" si="35"/>
        <v>33923.625299909465</v>
      </c>
      <c r="BA16" s="513">
        <f t="shared" si="10"/>
        <v>3748.5605956399959</v>
      </c>
      <c r="BB16" s="513">
        <f t="shared" si="11"/>
        <v>6784.7250599818935</v>
      </c>
      <c r="BC16" s="514">
        <f t="shared" si="36"/>
        <v>44456.910955531355</v>
      </c>
      <c r="BD16" s="551"/>
      <c r="BE16" s="512">
        <f t="shared" si="37"/>
        <v>34262.861552908558</v>
      </c>
      <c r="BF16" s="513">
        <f t="shared" si="12"/>
        <v>3786.0462015963958</v>
      </c>
      <c r="BG16" s="513">
        <f t="shared" si="13"/>
        <v>6852.5723105817124</v>
      </c>
      <c r="BH16" s="514">
        <f t="shared" si="38"/>
        <v>44901.480065086667</v>
      </c>
      <c r="BI16" s="431"/>
      <c r="BM16" s="285">
        <v>0.30174999999871943</v>
      </c>
    </row>
    <row r="17" spans="1:65" s="283" customFormat="1" ht="12.75" customHeight="1" x14ac:dyDescent="0.25">
      <c r="A17" s="452"/>
      <c r="B17" s="450" t="s">
        <v>36</v>
      </c>
      <c r="C17" s="512">
        <v>28141.73</v>
      </c>
      <c r="D17" s="567">
        <v>3025.2359750000001</v>
      </c>
      <c r="E17" s="513">
        <v>5628.3460000000005</v>
      </c>
      <c r="F17" s="514">
        <v>36795.311974999997</v>
      </c>
      <c r="G17" s="551"/>
      <c r="H17" s="512">
        <f t="shared" si="0"/>
        <v>28423.147300000001</v>
      </c>
      <c r="I17" s="567">
        <f t="shared" si="14"/>
        <v>3083.9114820499999</v>
      </c>
      <c r="J17" s="513">
        <f t="shared" si="15"/>
        <v>5684.6294600000001</v>
      </c>
      <c r="K17" s="568">
        <f t="shared" si="16"/>
        <v>37191.688242050004</v>
      </c>
      <c r="L17" s="551"/>
      <c r="M17" s="512">
        <f t="shared" si="1"/>
        <v>28707.378773</v>
      </c>
      <c r="N17" s="567">
        <f t="shared" si="17"/>
        <v>3114.7505968705</v>
      </c>
      <c r="O17" s="513">
        <f t="shared" si="18"/>
        <v>5741.4757546000001</v>
      </c>
      <c r="P17" s="568">
        <f t="shared" si="19"/>
        <v>37563.605124470501</v>
      </c>
      <c r="Q17" s="551"/>
      <c r="R17" s="512">
        <f t="shared" si="2"/>
        <v>28994.452560730002</v>
      </c>
      <c r="S17" s="567">
        <f t="shared" si="20"/>
        <v>3145.8981028392054</v>
      </c>
      <c r="T17" s="513">
        <f t="shared" si="21"/>
        <v>5798.8905121460011</v>
      </c>
      <c r="U17" s="568">
        <f t="shared" si="22"/>
        <v>37939.241175715208</v>
      </c>
      <c r="V17" s="551"/>
      <c r="W17" s="450" t="s">
        <v>36</v>
      </c>
      <c r="X17" s="512">
        <f t="shared" si="23"/>
        <v>29501.855480542778</v>
      </c>
      <c r="Y17" s="513">
        <f t="shared" si="24"/>
        <v>3230.453175119434</v>
      </c>
      <c r="Z17" s="513">
        <f t="shared" si="25"/>
        <v>5900.3710961085562</v>
      </c>
      <c r="AA17" s="568">
        <f t="shared" si="26"/>
        <v>38632.679751770767</v>
      </c>
      <c r="AB17" s="551"/>
      <c r="AC17" s="450" t="s">
        <v>36</v>
      </c>
      <c r="AD17" s="512">
        <f t="shared" si="3"/>
        <v>29649.364757945488</v>
      </c>
      <c r="AE17" s="513">
        <f t="shared" si="27"/>
        <v>3276.2548057529766</v>
      </c>
      <c r="AF17" s="513">
        <f t="shared" si="28"/>
        <v>5929.8729515890982</v>
      </c>
      <c r="AG17" s="568">
        <f t="shared" si="29"/>
        <v>38855.492515287558</v>
      </c>
      <c r="AH17" s="551"/>
      <c r="AI17" s="450" t="s">
        <v>36</v>
      </c>
      <c r="AJ17" s="512">
        <f t="shared" si="30"/>
        <v>33351.507149070007</v>
      </c>
      <c r="AK17" s="513">
        <f t="shared" si="4"/>
        <v>3685.3415399722358</v>
      </c>
      <c r="AL17" s="513">
        <f t="shared" si="5"/>
        <v>6670.3014298140015</v>
      </c>
      <c r="AM17" s="514">
        <f t="shared" si="31"/>
        <v>43707.150118856247</v>
      </c>
      <c r="AN17" s="551"/>
      <c r="AO17" s="450" t="s">
        <v>36</v>
      </c>
      <c r="AP17" s="512">
        <f t="shared" si="39"/>
        <v>33851.507149070007</v>
      </c>
      <c r="AQ17" s="513">
        <f t="shared" si="6"/>
        <v>3740.5915399722358</v>
      </c>
      <c r="AR17" s="513">
        <f t="shared" si="7"/>
        <v>6770.3014298140015</v>
      </c>
      <c r="AS17" s="514">
        <f t="shared" si="32"/>
        <v>44362.400118856247</v>
      </c>
      <c r="AT17" s="450" t="s">
        <v>36</v>
      </c>
      <c r="AU17" s="512">
        <f t="shared" si="33"/>
        <v>34185.294827796752</v>
      </c>
      <c r="AV17" s="513">
        <f t="shared" si="8"/>
        <v>3777.4750784715411</v>
      </c>
      <c r="AW17" s="513">
        <f t="shared" si="9"/>
        <v>6837.0589655593503</v>
      </c>
      <c r="AX17" s="514">
        <f t="shared" si="34"/>
        <v>44799.828871827645</v>
      </c>
      <c r="AY17" s="551"/>
      <c r="AZ17" s="512">
        <f t="shared" si="35"/>
        <v>34697.794827796752</v>
      </c>
      <c r="BA17" s="513">
        <f t="shared" si="10"/>
        <v>3834.106328471541</v>
      </c>
      <c r="BB17" s="513">
        <f t="shared" si="11"/>
        <v>6939.5589655593503</v>
      </c>
      <c r="BC17" s="514">
        <f t="shared" si="36"/>
        <v>45471.460121827644</v>
      </c>
      <c r="BD17" s="551"/>
      <c r="BE17" s="512">
        <f t="shared" si="37"/>
        <v>35044.772776074722</v>
      </c>
      <c r="BF17" s="513">
        <f t="shared" si="12"/>
        <v>3872.4473917562568</v>
      </c>
      <c r="BG17" s="513">
        <f t="shared" si="13"/>
        <v>7008.9545552149448</v>
      </c>
      <c r="BH17" s="514">
        <f t="shared" si="38"/>
        <v>45926.174723045922</v>
      </c>
      <c r="BI17" s="432" t="s">
        <v>33</v>
      </c>
      <c r="BM17" s="285">
        <v>-0.68802500000310829</v>
      </c>
    </row>
    <row r="18" spans="1:65" s="283" customFormat="1" ht="12.75" customHeight="1" x14ac:dyDescent="0.25">
      <c r="A18" s="452"/>
      <c r="B18" s="450" t="s">
        <v>37</v>
      </c>
      <c r="C18" s="512">
        <v>28955.79</v>
      </c>
      <c r="D18" s="567">
        <v>3112.747425</v>
      </c>
      <c r="E18" s="513">
        <v>5791.1580000000004</v>
      </c>
      <c r="F18" s="514">
        <v>37859.695425000005</v>
      </c>
      <c r="G18" s="551"/>
      <c r="H18" s="512">
        <f t="shared" si="0"/>
        <v>29245.347900000001</v>
      </c>
      <c r="I18" s="567">
        <f t="shared" si="14"/>
        <v>3173.1202471500001</v>
      </c>
      <c r="J18" s="513">
        <f t="shared" si="15"/>
        <v>5849.0695800000003</v>
      </c>
      <c r="K18" s="568">
        <f t="shared" si="16"/>
        <v>38267.537727150004</v>
      </c>
      <c r="L18" s="551"/>
      <c r="M18" s="512">
        <f t="shared" si="1"/>
        <v>29537.801379</v>
      </c>
      <c r="N18" s="567">
        <f t="shared" si="17"/>
        <v>3204.8514496215003</v>
      </c>
      <c r="O18" s="513">
        <f t="shared" si="18"/>
        <v>5907.5602758000005</v>
      </c>
      <c r="P18" s="568">
        <f t="shared" si="19"/>
        <v>38650.213104421498</v>
      </c>
      <c r="Q18" s="551"/>
      <c r="R18" s="512">
        <f t="shared" si="2"/>
        <v>29833.17939279</v>
      </c>
      <c r="S18" s="567">
        <f t="shared" si="20"/>
        <v>3236.8999641177152</v>
      </c>
      <c r="T18" s="513">
        <f t="shared" si="21"/>
        <v>5966.6358785580005</v>
      </c>
      <c r="U18" s="568">
        <f t="shared" si="22"/>
        <v>39036.715235465716</v>
      </c>
      <c r="V18" s="551"/>
      <c r="W18" s="450" t="s">
        <v>37</v>
      </c>
      <c r="X18" s="512">
        <f t="shared" si="23"/>
        <v>30355.260032163827</v>
      </c>
      <c r="Y18" s="513">
        <f t="shared" si="24"/>
        <v>3323.9009735219392</v>
      </c>
      <c r="Z18" s="513">
        <f t="shared" si="25"/>
        <v>6071.0520064327657</v>
      </c>
      <c r="AA18" s="568">
        <f t="shared" si="26"/>
        <v>39750.213012118533</v>
      </c>
      <c r="AB18" s="551"/>
      <c r="AC18" s="450" t="s">
        <v>37</v>
      </c>
      <c r="AD18" s="512">
        <f t="shared" si="3"/>
        <v>30507.036332324642</v>
      </c>
      <c r="AE18" s="513">
        <f t="shared" si="27"/>
        <v>3371.0275147218731</v>
      </c>
      <c r="AF18" s="513">
        <f t="shared" si="28"/>
        <v>6101.4072664649284</v>
      </c>
      <c r="AG18" s="568">
        <f t="shared" si="29"/>
        <v>39979.471113511441</v>
      </c>
      <c r="AH18" s="551"/>
      <c r="AI18" s="450" t="s">
        <v>37</v>
      </c>
      <c r="AJ18" s="512">
        <f t="shared" si="30"/>
        <v>33966.618115155004</v>
      </c>
      <c r="AK18" s="513">
        <f t="shared" si="4"/>
        <v>3753.3113017246278</v>
      </c>
      <c r="AL18" s="513">
        <f t="shared" si="5"/>
        <v>6793.3236230310013</v>
      </c>
      <c r="AM18" s="514">
        <f t="shared" si="31"/>
        <v>44513.253039910633</v>
      </c>
      <c r="AN18" s="551"/>
      <c r="AO18" s="450" t="s">
        <v>37</v>
      </c>
      <c r="AP18" s="512">
        <f t="shared" si="39"/>
        <v>34466.618115155004</v>
      </c>
      <c r="AQ18" s="513">
        <f t="shared" si="6"/>
        <v>3808.5613017246278</v>
      </c>
      <c r="AR18" s="513">
        <f t="shared" si="7"/>
        <v>6893.3236230310013</v>
      </c>
      <c r="AS18" s="514">
        <f t="shared" si="32"/>
        <v>45168.503039910633</v>
      </c>
      <c r="AT18" s="450" t="s">
        <v>37</v>
      </c>
      <c r="AU18" s="512">
        <f t="shared" si="33"/>
        <v>34815.783568033876</v>
      </c>
      <c r="AV18" s="513">
        <f t="shared" si="8"/>
        <v>3847.1440842677434</v>
      </c>
      <c r="AW18" s="513">
        <f t="shared" si="9"/>
        <v>6963.1567136067752</v>
      </c>
      <c r="AX18" s="514">
        <f t="shared" si="34"/>
        <v>45626.084365908391</v>
      </c>
      <c r="AY18" s="551"/>
      <c r="AZ18" s="512">
        <f t="shared" si="35"/>
        <v>35328.283568033876</v>
      </c>
      <c r="BA18" s="513">
        <f t="shared" si="10"/>
        <v>3903.7753342677433</v>
      </c>
      <c r="BB18" s="513">
        <f t="shared" si="11"/>
        <v>7065.6567136067752</v>
      </c>
      <c r="BC18" s="514">
        <f t="shared" si="36"/>
        <v>46297.715615908397</v>
      </c>
      <c r="BD18" s="551"/>
      <c r="BE18" s="512">
        <f t="shared" si="37"/>
        <v>35681.566403714212</v>
      </c>
      <c r="BF18" s="513">
        <f t="shared" si="12"/>
        <v>3942.8130876104206</v>
      </c>
      <c r="BG18" s="513">
        <f t="shared" si="13"/>
        <v>7136.3132807428428</v>
      </c>
      <c r="BH18" s="514">
        <f t="shared" si="38"/>
        <v>46760.692772067472</v>
      </c>
      <c r="BI18" s="433"/>
      <c r="BM18" s="285">
        <v>-3.3045749999946565</v>
      </c>
    </row>
    <row r="19" spans="1:65" s="283" customFormat="1" ht="12.75" customHeight="1" x14ac:dyDescent="0.25">
      <c r="A19" s="452"/>
      <c r="B19" s="450" t="s">
        <v>38</v>
      </c>
      <c r="C19" s="512">
        <v>29794.09</v>
      </c>
      <c r="D19" s="567">
        <v>3202.8646749999998</v>
      </c>
      <c r="E19" s="513">
        <v>5958.8180000000002</v>
      </c>
      <c r="F19" s="514">
        <v>38955.772675</v>
      </c>
      <c r="G19" s="551"/>
      <c r="H19" s="512">
        <f t="shared" si="0"/>
        <v>30092.030900000002</v>
      </c>
      <c r="I19" s="567">
        <f t="shared" si="14"/>
        <v>3264.9853526500001</v>
      </c>
      <c r="J19" s="513">
        <f t="shared" si="15"/>
        <v>6018.4061800000009</v>
      </c>
      <c r="K19" s="568">
        <f t="shared" si="16"/>
        <v>39375.422432649997</v>
      </c>
      <c r="L19" s="551"/>
      <c r="M19" s="512">
        <f t="shared" si="1"/>
        <v>30392.951209000003</v>
      </c>
      <c r="N19" s="567">
        <f t="shared" si="17"/>
        <v>3297.6352061765001</v>
      </c>
      <c r="O19" s="513">
        <f t="shared" si="18"/>
        <v>6078.5902418000005</v>
      </c>
      <c r="P19" s="568">
        <f t="shared" si="19"/>
        <v>39769.176656976502</v>
      </c>
      <c r="Q19" s="551"/>
      <c r="R19" s="512">
        <f>M19*1</f>
        <v>30392.951209000003</v>
      </c>
      <c r="S19" s="567">
        <f t="shared" si="20"/>
        <v>3297.6352061765001</v>
      </c>
      <c r="T19" s="513">
        <f t="shared" si="21"/>
        <v>6078.5902418000005</v>
      </c>
      <c r="U19" s="568">
        <f t="shared" si="22"/>
        <v>39769.176656976502</v>
      </c>
      <c r="V19" s="551"/>
      <c r="W19" s="450" t="s">
        <v>38</v>
      </c>
      <c r="X19" s="512">
        <f t="shared" si="23"/>
        <v>30924.827855157506</v>
      </c>
      <c r="Y19" s="513">
        <f t="shared" si="24"/>
        <v>3386.268650139747</v>
      </c>
      <c r="Z19" s="513">
        <f t="shared" si="25"/>
        <v>6184.9655710315019</v>
      </c>
      <c r="AA19" s="568">
        <f t="shared" si="26"/>
        <v>40496.062076328759</v>
      </c>
      <c r="AB19" s="551"/>
      <c r="AC19" s="450" t="s">
        <v>38</v>
      </c>
      <c r="AD19" s="512">
        <f t="shared" si="3"/>
        <v>31079.45199443329</v>
      </c>
      <c r="AE19" s="513">
        <f t="shared" si="27"/>
        <v>3434.2794453848787</v>
      </c>
      <c r="AF19" s="513">
        <f t="shared" si="28"/>
        <v>6215.8903988866587</v>
      </c>
      <c r="AG19" s="568">
        <f t="shared" si="29"/>
        <v>40729.621838704828</v>
      </c>
      <c r="AH19" s="551"/>
      <c r="AI19" s="450" t="s">
        <v>38</v>
      </c>
      <c r="AJ19" s="512">
        <f t="shared" si="30"/>
        <v>34930.044929504998</v>
      </c>
      <c r="AK19" s="513">
        <f t="shared" si="4"/>
        <v>3859.7699647103022</v>
      </c>
      <c r="AL19" s="513">
        <f t="shared" si="5"/>
        <v>6986.0089859010004</v>
      </c>
      <c r="AM19" s="514">
        <f t="shared" si="31"/>
        <v>45775.823880116295</v>
      </c>
      <c r="AN19" s="551"/>
      <c r="AO19" s="450" t="s">
        <v>38</v>
      </c>
      <c r="AP19" s="512">
        <f t="shared" si="39"/>
        <v>35430.044929504998</v>
      </c>
      <c r="AQ19" s="513">
        <f t="shared" si="6"/>
        <v>3915.0199647103022</v>
      </c>
      <c r="AR19" s="513">
        <f t="shared" si="7"/>
        <v>7086.0089859010004</v>
      </c>
      <c r="AS19" s="514">
        <f t="shared" si="32"/>
        <v>46431.073880116295</v>
      </c>
      <c r="AT19" s="450" t="s">
        <v>38</v>
      </c>
      <c r="AU19" s="512">
        <f t="shared" si="33"/>
        <v>35803.296052742618</v>
      </c>
      <c r="AV19" s="513">
        <f t="shared" si="8"/>
        <v>3956.2642138280594</v>
      </c>
      <c r="AW19" s="513">
        <f t="shared" si="9"/>
        <v>7160.6592105485242</v>
      </c>
      <c r="AX19" s="514">
        <f t="shared" si="34"/>
        <v>46920.219477119201</v>
      </c>
      <c r="AY19" s="551"/>
      <c r="AZ19" s="512">
        <f t="shared" si="35"/>
        <v>36315.796052742618</v>
      </c>
      <c r="BA19" s="513">
        <f t="shared" si="10"/>
        <v>4012.8954638280593</v>
      </c>
      <c r="BB19" s="513">
        <f t="shared" si="11"/>
        <v>7263.1592105485242</v>
      </c>
      <c r="BC19" s="514">
        <f t="shared" si="36"/>
        <v>47591.850727119199</v>
      </c>
      <c r="BD19" s="551"/>
      <c r="BE19" s="512">
        <f t="shared" si="37"/>
        <v>36678.954013270042</v>
      </c>
      <c r="BF19" s="513">
        <f t="shared" si="12"/>
        <v>4053.0244184663397</v>
      </c>
      <c r="BG19" s="513">
        <f t="shared" si="13"/>
        <v>7335.790802654009</v>
      </c>
      <c r="BH19" s="514">
        <f t="shared" si="38"/>
        <v>48067.769234390391</v>
      </c>
      <c r="BI19" s="433"/>
      <c r="BM19" s="285">
        <v>-0.22732499999983702</v>
      </c>
    </row>
    <row r="20" spans="1:65" s="283" customFormat="1" ht="12.75" customHeight="1" x14ac:dyDescent="0.25">
      <c r="A20" s="452"/>
      <c r="B20" s="450" t="s">
        <v>39</v>
      </c>
      <c r="C20" s="512">
        <v>30635.420000000002</v>
      </c>
      <c r="D20" s="567">
        <v>3293.3076500000002</v>
      </c>
      <c r="E20" s="513">
        <v>6127.0840000000007</v>
      </c>
      <c r="F20" s="514">
        <v>40055.811650000003</v>
      </c>
      <c r="G20" s="551"/>
      <c r="H20" s="512">
        <f t="shared" si="0"/>
        <v>30941.774200000003</v>
      </c>
      <c r="I20" s="567">
        <f t="shared" si="14"/>
        <v>3357.1825007000002</v>
      </c>
      <c r="J20" s="513">
        <f t="shared" si="15"/>
        <v>6188.3548400000009</v>
      </c>
      <c r="K20" s="568">
        <f t="shared" si="16"/>
        <v>40487.3115407</v>
      </c>
      <c r="L20" s="551"/>
      <c r="M20" s="512">
        <f t="shared" si="1"/>
        <v>31251.191942000005</v>
      </c>
      <c r="N20" s="567">
        <f t="shared" si="17"/>
        <v>3390.7543257070006</v>
      </c>
      <c r="O20" s="513">
        <f t="shared" si="18"/>
        <v>6250.238388400001</v>
      </c>
      <c r="P20" s="568">
        <f t="shared" si="19"/>
        <v>40892.184656107005</v>
      </c>
      <c r="Q20" s="551"/>
      <c r="R20" s="512">
        <f t="shared" ref="R20:R42" si="40">M20*1</f>
        <v>31251.191942000005</v>
      </c>
      <c r="S20" s="567">
        <f t="shared" si="20"/>
        <v>3390.7543257070006</v>
      </c>
      <c r="T20" s="513">
        <f t="shared" si="21"/>
        <v>6250.238388400001</v>
      </c>
      <c r="U20" s="568">
        <f t="shared" si="22"/>
        <v>40892.184656107005</v>
      </c>
      <c r="V20" s="551"/>
      <c r="W20" s="450" t="s">
        <v>39</v>
      </c>
      <c r="X20" s="512">
        <f t="shared" si="23"/>
        <v>31798.087800985006</v>
      </c>
      <c r="Y20" s="513">
        <f t="shared" si="24"/>
        <v>3481.8906142078581</v>
      </c>
      <c r="Z20" s="513">
        <f t="shared" si="25"/>
        <v>6359.6175601970017</v>
      </c>
      <c r="AA20" s="568">
        <f t="shared" si="26"/>
        <v>41639.595975389864</v>
      </c>
      <c r="AB20" s="551"/>
      <c r="AC20" s="450" t="s">
        <v>39</v>
      </c>
      <c r="AD20" s="512">
        <f t="shared" si="3"/>
        <v>31957.078239989929</v>
      </c>
      <c r="AE20" s="513">
        <f t="shared" si="27"/>
        <v>3531.2571455188872</v>
      </c>
      <c r="AF20" s="513">
        <f t="shared" si="28"/>
        <v>6391.4156479979865</v>
      </c>
      <c r="AG20" s="568">
        <f t="shared" si="29"/>
        <v>41879.7510335068</v>
      </c>
      <c r="AH20" s="551"/>
      <c r="AI20" s="515" t="s">
        <v>39</v>
      </c>
      <c r="AJ20" s="552">
        <f t="shared" si="30"/>
        <v>35922.056935050008</v>
      </c>
      <c r="AK20" s="513">
        <f t="shared" si="4"/>
        <v>3969.3872913230261</v>
      </c>
      <c r="AL20" s="513">
        <f t="shared" si="5"/>
        <v>7184.4113870100018</v>
      </c>
      <c r="AM20" s="514">
        <f t="shared" si="31"/>
        <v>47075.855613383035</v>
      </c>
      <c r="AN20" s="551"/>
      <c r="AO20" s="515" t="s">
        <v>39</v>
      </c>
      <c r="AP20" s="512">
        <f t="shared" si="39"/>
        <v>36422.056935050008</v>
      </c>
      <c r="AQ20" s="513">
        <f t="shared" si="6"/>
        <v>4024.6372913230261</v>
      </c>
      <c r="AR20" s="513">
        <f t="shared" si="7"/>
        <v>7284.4113870100018</v>
      </c>
      <c r="AS20" s="514">
        <f t="shared" si="32"/>
        <v>47731.105613383035</v>
      </c>
      <c r="AT20" s="515" t="s">
        <v>39</v>
      </c>
      <c r="AU20" s="512">
        <f t="shared" si="33"/>
        <v>36820.108358426252</v>
      </c>
      <c r="AV20" s="513">
        <f t="shared" si="8"/>
        <v>4068.6219736061007</v>
      </c>
      <c r="AW20" s="513">
        <f t="shared" si="9"/>
        <v>7364.021671685251</v>
      </c>
      <c r="AX20" s="514">
        <f t="shared" si="34"/>
        <v>48252.752003717607</v>
      </c>
      <c r="AY20" s="551"/>
      <c r="AZ20" s="512">
        <f t="shared" si="35"/>
        <v>37332.608358426252</v>
      </c>
      <c r="BA20" s="513">
        <f t="shared" si="10"/>
        <v>4125.2532236061006</v>
      </c>
      <c r="BB20" s="513">
        <f t="shared" si="11"/>
        <v>7466.521671685251</v>
      </c>
      <c r="BC20" s="514">
        <f t="shared" si="36"/>
        <v>48924.383253717606</v>
      </c>
      <c r="BD20" s="551"/>
      <c r="BE20" s="512">
        <f t="shared" si="37"/>
        <v>37705.934442010512</v>
      </c>
      <c r="BF20" s="513">
        <f t="shared" si="12"/>
        <v>4166.5057558421613</v>
      </c>
      <c r="BG20" s="513">
        <f t="shared" si="13"/>
        <v>7541.1868884021023</v>
      </c>
      <c r="BH20" s="514">
        <f t="shared" si="38"/>
        <v>49413.627086254775</v>
      </c>
      <c r="BI20" s="431"/>
      <c r="BM20" s="285">
        <v>0.81165000000328291</v>
      </c>
    </row>
    <row r="21" spans="1:65" s="283" customFormat="1" ht="12.75" customHeight="1" x14ac:dyDescent="0.25">
      <c r="A21" s="452"/>
      <c r="B21" s="450" t="s">
        <v>40</v>
      </c>
      <c r="C21" s="512">
        <v>31502</v>
      </c>
      <c r="D21" s="567">
        <v>3386.4650000000001</v>
      </c>
      <c r="E21" s="513">
        <v>6300.4000000000005</v>
      </c>
      <c r="F21" s="514">
        <v>41188.864999999998</v>
      </c>
      <c r="G21" s="551"/>
      <c r="H21" s="512">
        <f t="shared" si="0"/>
        <v>31817.02</v>
      </c>
      <c r="I21" s="567">
        <f t="shared" si="14"/>
        <v>3452.1466700000001</v>
      </c>
      <c r="J21" s="513">
        <f t="shared" si="15"/>
        <v>6363.4040000000005</v>
      </c>
      <c r="K21" s="568">
        <f t="shared" si="16"/>
        <v>41632.570670000001</v>
      </c>
      <c r="L21" s="551"/>
      <c r="M21" s="512">
        <f t="shared" si="1"/>
        <v>32135.190200000001</v>
      </c>
      <c r="N21" s="567">
        <f t="shared" si="17"/>
        <v>3486.6681367000001</v>
      </c>
      <c r="O21" s="513">
        <f t="shared" si="18"/>
        <v>6427.0380400000004</v>
      </c>
      <c r="P21" s="568">
        <f t="shared" si="19"/>
        <v>42048.896376700002</v>
      </c>
      <c r="Q21" s="551"/>
      <c r="R21" s="512">
        <f t="shared" si="40"/>
        <v>32135.190200000001</v>
      </c>
      <c r="S21" s="567">
        <f t="shared" si="20"/>
        <v>3486.6681367000001</v>
      </c>
      <c r="T21" s="513">
        <f t="shared" si="21"/>
        <v>6427.0380400000004</v>
      </c>
      <c r="U21" s="568">
        <f t="shared" si="22"/>
        <v>42048.896376700002</v>
      </c>
      <c r="V21" s="551"/>
      <c r="W21" s="450" t="s">
        <v>40</v>
      </c>
      <c r="X21" s="512">
        <f t="shared" si="23"/>
        <v>32697.556028500003</v>
      </c>
      <c r="Y21" s="513">
        <f t="shared" si="24"/>
        <v>3580.3823851207503</v>
      </c>
      <c r="Z21" s="513">
        <f t="shared" si="25"/>
        <v>6539.5112057000006</v>
      </c>
      <c r="AA21" s="568">
        <f t="shared" si="26"/>
        <v>42817.449619320752</v>
      </c>
      <c r="AB21" s="551"/>
      <c r="AC21" s="450" t="s">
        <v>40</v>
      </c>
      <c r="AD21" s="512">
        <f>X21*1</f>
        <v>32697.556028500003</v>
      </c>
      <c r="AE21" s="513">
        <f t="shared" si="27"/>
        <v>3613.0799411492503</v>
      </c>
      <c r="AF21" s="513">
        <f t="shared" si="28"/>
        <v>6539.5112057000006</v>
      </c>
      <c r="AG21" s="568">
        <f t="shared" si="29"/>
        <v>42850.147175349251</v>
      </c>
      <c r="AH21" s="551"/>
      <c r="AI21" s="519"/>
      <c r="AJ21" s="516"/>
      <c r="AK21" s="517"/>
      <c r="AL21" s="517"/>
      <c r="AM21" s="518"/>
      <c r="AN21" s="551"/>
      <c r="AO21" s="519"/>
      <c r="AP21" s="516"/>
      <c r="AQ21" s="517"/>
      <c r="AR21" s="517"/>
      <c r="AS21" s="518"/>
      <c r="AT21" s="569"/>
      <c r="AU21" s="516"/>
      <c r="AV21" s="517"/>
      <c r="AW21" s="517"/>
      <c r="AX21" s="518"/>
      <c r="AY21" s="551"/>
      <c r="AZ21" s="516"/>
      <c r="BA21" s="517"/>
      <c r="BB21" s="517"/>
      <c r="BC21" s="518"/>
      <c r="BD21" s="551"/>
      <c r="BE21" s="516"/>
      <c r="BF21" s="517"/>
      <c r="BG21" s="517"/>
      <c r="BH21" s="518"/>
      <c r="BI21" s="431"/>
      <c r="BM21" s="285">
        <v>-0.13500000000203727</v>
      </c>
    </row>
    <row r="22" spans="1:65" s="283" customFormat="1" ht="12.75" customHeight="1" x14ac:dyDescent="0.25">
      <c r="A22" s="452"/>
      <c r="B22" s="450" t="s">
        <v>41</v>
      </c>
      <c r="C22" s="512">
        <v>32083</v>
      </c>
      <c r="D22" s="567">
        <v>3448.9225000000001</v>
      </c>
      <c r="E22" s="513">
        <v>6416.6</v>
      </c>
      <c r="F22" s="514">
        <v>41948.522499999999</v>
      </c>
      <c r="G22" s="551"/>
      <c r="H22" s="512">
        <f t="shared" si="0"/>
        <v>32403.83</v>
      </c>
      <c r="I22" s="567">
        <f t="shared" si="14"/>
        <v>3515.8155550000001</v>
      </c>
      <c r="J22" s="513">
        <f t="shared" si="15"/>
        <v>6480.7660000000005</v>
      </c>
      <c r="K22" s="568">
        <f t="shared" si="16"/>
        <v>42400.411555000006</v>
      </c>
      <c r="L22" s="551"/>
      <c r="M22" s="512">
        <f t="shared" si="1"/>
        <v>32727.868300000002</v>
      </c>
      <c r="N22" s="567">
        <f t="shared" si="17"/>
        <v>3550.9737105500003</v>
      </c>
      <c r="O22" s="513">
        <f t="shared" si="18"/>
        <v>6545.5736600000009</v>
      </c>
      <c r="P22" s="568">
        <f t="shared" si="19"/>
        <v>42824.415670550006</v>
      </c>
      <c r="Q22" s="551"/>
      <c r="R22" s="512">
        <f t="shared" si="40"/>
        <v>32727.868300000002</v>
      </c>
      <c r="S22" s="567">
        <f t="shared" si="20"/>
        <v>3550.9737105500003</v>
      </c>
      <c r="T22" s="513">
        <f t="shared" si="21"/>
        <v>6545.5736600000009</v>
      </c>
      <c r="U22" s="568">
        <f t="shared" si="22"/>
        <v>42824.415670550006</v>
      </c>
      <c r="V22" s="551"/>
      <c r="W22" s="450" t="s">
        <v>41</v>
      </c>
      <c r="X22" s="512">
        <f t="shared" si="23"/>
        <v>33300.605995250007</v>
      </c>
      <c r="Y22" s="513">
        <f t="shared" si="24"/>
        <v>3646.416356479876</v>
      </c>
      <c r="Z22" s="513">
        <f t="shared" si="25"/>
        <v>6660.1211990500015</v>
      </c>
      <c r="AA22" s="568">
        <f t="shared" si="26"/>
        <v>43607.143550779881</v>
      </c>
      <c r="AB22" s="551"/>
      <c r="AC22" s="450" t="s">
        <v>41</v>
      </c>
      <c r="AD22" s="512">
        <f t="shared" ref="AD22:AD42" si="41">X22*1</f>
        <v>33300.605995250007</v>
      </c>
      <c r="AE22" s="513">
        <f t="shared" si="27"/>
        <v>3679.7169624751259</v>
      </c>
      <c r="AF22" s="513">
        <f t="shared" si="28"/>
        <v>6660.1211990500015</v>
      </c>
      <c r="AG22" s="568">
        <f t="shared" si="29"/>
        <v>43640.444156775135</v>
      </c>
      <c r="AH22" s="551"/>
      <c r="AI22" s="519"/>
      <c r="AJ22" s="516"/>
      <c r="AK22" s="517"/>
      <c r="AL22" s="517"/>
      <c r="AM22" s="518"/>
      <c r="AN22" s="551"/>
      <c r="AO22" s="519"/>
      <c r="AP22" s="516"/>
      <c r="AQ22" s="517"/>
      <c r="AR22" s="517"/>
      <c r="AS22" s="518"/>
      <c r="AT22" s="569"/>
      <c r="AU22" s="516"/>
      <c r="AV22" s="517"/>
      <c r="AW22" s="517"/>
      <c r="AX22" s="518"/>
      <c r="AY22" s="551"/>
      <c r="AZ22" s="516"/>
      <c r="BA22" s="517"/>
      <c r="BB22" s="517"/>
      <c r="BC22" s="518"/>
      <c r="BD22" s="551"/>
      <c r="BE22" s="516"/>
      <c r="BF22" s="517"/>
      <c r="BG22" s="517"/>
      <c r="BH22" s="518"/>
      <c r="BI22" s="431"/>
      <c r="BM22" s="285">
        <v>-0.47750000000087311</v>
      </c>
    </row>
    <row r="23" spans="1:65" s="283" customFormat="1" ht="12.75" customHeight="1" x14ac:dyDescent="0.25">
      <c r="A23" s="452"/>
      <c r="B23" s="450" t="s">
        <v>241</v>
      </c>
      <c r="C23" s="512">
        <v>32993</v>
      </c>
      <c r="D23" s="567">
        <v>3546.7474999999999</v>
      </c>
      <c r="E23" s="513">
        <v>6598.6</v>
      </c>
      <c r="F23" s="514">
        <v>43138.347499999996</v>
      </c>
      <c r="G23" s="551"/>
      <c r="H23" s="512">
        <f t="shared" si="0"/>
        <v>33322.93</v>
      </c>
      <c r="I23" s="567">
        <f t="shared" si="14"/>
        <v>3615.5379050000001</v>
      </c>
      <c r="J23" s="513">
        <f t="shared" si="15"/>
        <v>6664.5860000000002</v>
      </c>
      <c r="K23" s="568">
        <f t="shared" si="16"/>
        <v>43603.053905000001</v>
      </c>
      <c r="L23" s="551"/>
      <c r="M23" s="512">
        <f t="shared" si="1"/>
        <v>33656.159299999999</v>
      </c>
      <c r="N23" s="567">
        <f t="shared" si="17"/>
        <v>3651.6932840499999</v>
      </c>
      <c r="O23" s="513">
        <f t="shared" si="18"/>
        <v>6731.2318599999999</v>
      </c>
      <c r="P23" s="568">
        <f t="shared" si="19"/>
        <v>44039.08444405</v>
      </c>
      <c r="Q23" s="551"/>
      <c r="R23" s="512">
        <f t="shared" si="40"/>
        <v>33656.159299999999</v>
      </c>
      <c r="S23" s="567">
        <f t="shared" si="20"/>
        <v>3651.6932840499999</v>
      </c>
      <c r="T23" s="513">
        <f t="shared" si="21"/>
        <v>6731.2318599999999</v>
      </c>
      <c r="U23" s="568">
        <f t="shared" si="22"/>
        <v>44039.08444405</v>
      </c>
      <c r="V23" s="551"/>
      <c r="W23" s="450" t="s">
        <v>241</v>
      </c>
      <c r="X23" s="512">
        <f t="shared" si="23"/>
        <v>34245.142087749999</v>
      </c>
      <c r="Y23" s="513">
        <f t="shared" si="24"/>
        <v>3749.8430586086247</v>
      </c>
      <c r="Z23" s="513">
        <f t="shared" si="25"/>
        <v>6849.0284175500001</v>
      </c>
      <c r="AA23" s="568">
        <f t="shared" si="26"/>
        <v>44844.013563908622</v>
      </c>
      <c r="AB23" s="551"/>
      <c r="AC23" s="450" t="s">
        <v>241</v>
      </c>
      <c r="AD23" s="512">
        <f t="shared" si="41"/>
        <v>34245.142087749999</v>
      </c>
      <c r="AE23" s="513">
        <f t="shared" si="27"/>
        <v>3784.0882006963748</v>
      </c>
      <c r="AF23" s="513">
        <f t="shared" si="28"/>
        <v>6849.0284175500001</v>
      </c>
      <c r="AG23" s="568">
        <f t="shared" si="29"/>
        <v>44878.25870599637</v>
      </c>
      <c r="AH23" s="551"/>
      <c r="AI23" s="519"/>
      <c r="AJ23" s="516"/>
      <c r="AK23" s="517"/>
      <c r="AL23" s="517"/>
      <c r="AM23" s="518"/>
      <c r="AN23" s="551"/>
      <c r="AO23" s="519"/>
      <c r="AP23" s="516"/>
      <c r="AQ23" s="517"/>
      <c r="AR23" s="517"/>
      <c r="AS23" s="518"/>
      <c r="AT23" s="569"/>
      <c r="AU23" s="516"/>
      <c r="AV23" s="517"/>
      <c r="AW23" s="517"/>
      <c r="AX23" s="518"/>
      <c r="AY23" s="551"/>
      <c r="AZ23" s="516"/>
      <c r="BA23" s="517"/>
      <c r="BB23" s="517"/>
      <c r="BC23" s="518"/>
      <c r="BD23" s="551"/>
      <c r="BE23" s="516"/>
      <c r="BF23" s="517"/>
      <c r="BG23" s="517"/>
      <c r="BH23" s="518"/>
      <c r="BI23" s="431"/>
      <c r="BM23" s="285">
        <v>0.3474999999962165</v>
      </c>
    </row>
    <row r="24" spans="1:65" s="283" customFormat="1" ht="12.75" customHeight="1" x14ac:dyDescent="0.25">
      <c r="A24" s="453"/>
      <c r="B24" s="454" t="s">
        <v>242</v>
      </c>
      <c r="C24" s="554">
        <v>33930</v>
      </c>
      <c r="D24" s="570">
        <v>3647.4749999999999</v>
      </c>
      <c r="E24" s="525">
        <v>6786</v>
      </c>
      <c r="F24" s="526">
        <v>44363.474999999999</v>
      </c>
      <c r="G24" s="551"/>
      <c r="H24" s="554">
        <f t="shared" si="0"/>
        <v>34269.300000000003</v>
      </c>
      <c r="I24" s="570">
        <f t="shared" si="14"/>
        <v>3718.2190500000002</v>
      </c>
      <c r="J24" s="525">
        <f t="shared" si="15"/>
        <v>6853.8600000000006</v>
      </c>
      <c r="K24" s="571">
        <f t="shared" si="16"/>
        <v>44841.379050000003</v>
      </c>
      <c r="L24" s="551"/>
      <c r="M24" s="554">
        <f t="shared" si="1"/>
        <v>34611.993000000002</v>
      </c>
      <c r="N24" s="570">
        <f t="shared" si="17"/>
        <v>3755.4012405000003</v>
      </c>
      <c r="O24" s="525">
        <f t="shared" si="18"/>
        <v>6922.3986000000004</v>
      </c>
      <c r="P24" s="571">
        <f t="shared" si="19"/>
        <v>45289.792840500006</v>
      </c>
      <c r="Q24" s="551"/>
      <c r="R24" s="554">
        <f t="shared" si="40"/>
        <v>34611.993000000002</v>
      </c>
      <c r="S24" s="570">
        <f t="shared" si="20"/>
        <v>3755.4012405000003</v>
      </c>
      <c r="T24" s="525">
        <f t="shared" si="21"/>
        <v>6922.3986000000004</v>
      </c>
      <c r="U24" s="571">
        <f t="shared" si="22"/>
        <v>45289.792840500006</v>
      </c>
      <c r="V24" s="551"/>
      <c r="W24" s="454" t="s">
        <v>242</v>
      </c>
      <c r="X24" s="554">
        <f t="shared" si="23"/>
        <v>35217.702877500007</v>
      </c>
      <c r="Y24" s="525">
        <f t="shared" si="24"/>
        <v>3856.3384650862508</v>
      </c>
      <c r="Z24" s="525">
        <f t="shared" si="25"/>
        <v>7043.540575500002</v>
      </c>
      <c r="AA24" s="571">
        <f t="shared" si="26"/>
        <v>46117.58191808626</v>
      </c>
      <c r="AB24" s="551"/>
      <c r="AC24" s="454" t="s">
        <v>242</v>
      </c>
      <c r="AD24" s="554">
        <f t="shared" si="41"/>
        <v>35217.702877500007</v>
      </c>
      <c r="AE24" s="525">
        <f t="shared" si="27"/>
        <v>3891.5561679637508</v>
      </c>
      <c r="AF24" s="525">
        <f t="shared" si="28"/>
        <v>7043.540575500002</v>
      </c>
      <c r="AG24" s="571">
        <f t="shared" si="29"/>
        <v>46152.799620963764</v>
      </c>
      <c r="AH24" s="551"/>
      <c r="AI24" s="523"/>
      <c r="AJ24" s="520"/>
      <c r="AK24" s="521"/>
      <c r="AL24" s="521"/>
      <c r="AM24" s="522"/>
      <c r="AN24" s="551"/>
      <c r="AO24" s="523"/>
      <c r="AP24" s="520"/>
      <c r="AQ24" s="521"/>
      <c r="AR24" s="521"/>
      <c r="AS24" s="522"/>
      <c r="AT24" s="572"/>
      <c r="AU24" s="516"/>
      <c r="AV24" s="521"/>
      <c r="AW24" s="521"/>
      <c r="AX24" s="522"/>
      <c r="AY24" s="551"/>
      <c r="AZ24" s="516"/>
      <c r="BA24" s="521"/>
      <c r="BB24" s="521"/>
      <c r="BC24" s="522"/>
      <c r="BD24" s="551"/>
      <c r="BE24" s="516"/>
      <c r="BF24" s="521"/>
      <c r="BG24" s="521"/>
      <c r="BH24" s="522"/>
      <c r="BI24" s="434"/>
      <c r="BM24" s="285">
        <v>0.47499999999854481</v>
      </c>
    </row>
    <row r="25" spans="1:65" ht="12" customHeight="1" x14ac:dyDescent="0.25">
      <c r="A25" s="455" t="s">
        <v>338</v>
      </c>
      <c r="B25" s="456" t="s">
        <v>22</v>
      </c>
      <c r="C25" s="553">
        <v>36488.350000000006</v>
      </c>
      <c r="D25" s="567">
        <v>3922.4976250000004</v>
      </c>
      <c r="E25" s="513">
        <v>7297.6700000000019</v>
      </c>
      <c r="F25" s="514">
        <v>47708.517625000008</v>
      </c>
      <c r="G25" s="551"/>
      <c r="H25" s="553">
        <f t="shared" si="0"/>
        <v>36853.233500000009</v>
      </c>
      <c r="I25" s="567">
        <f t="shared" si="14"/>
        <v>3998.5758347500009</v>
      </c>
      <c r="J25" s="513">
        <f t="shared" si="15"/>
        <v>7370.6467000000021</v>
      </c>
      <c r="K25" s="568">
        <f t="shared" si="16"/>
        <v>48222.456034750016</v>
      </c>
      <c r="L25" s="551"/>
      <c r="M25" s="553">
        <f t="shared" si="1"/>
        <v>37221.765835000013</v>
      </c>
      <c r="N25" s="567">
        <f t="shared" si="17"/>
        <v>4038.5615930975014</v>
      </c>
      <c r="O25" s="513">
        <f t="shared" si="18"/>
        <v>7444.3531670000029</v>
      </c>
      <c r="P25" s="568">
        <f t="shared" si="19"/>
        <v>48704.680595097518</v>
      </c>
      <c r="Q25" s="551"/>
      <c r="R25" s="553">
        <f t="shared" si="40"/>
        <v>37221.765835000013</v>
      </c>
      <c r="S25" s="567">
        <f t="shared" si="20"/>
        <v>4038.5615930975014</v>
      </c>
      <c r="T25" s="513">
        <f t="shared" si="21"/>
        <v>7444.3531670000029</v>
      </c>
      <c r="U25" s="568">
        <f t="shared" si="22"/>
        <v>48704.680595097518</v>
      </c>
      <c r="V25" s="551"/>
      <c r="W25" s="456" t="s">
        <v>22</v>
      </c>
      <c r="X25" s="553">
        <f t="shared" si="23"/>
        <v>37873.146737112518</v>
      </c>
      <c r="Y25" s="513">
        <f t="shared" si="24"/>
        <v>4147.109567713821</v>
      </c>
      <c r="Z25" s="513">
        <f t="shared" si="25"/>
        <v>7574.629347422504</v>
      </c>
      <c r="AA25" s="568">
        <f t="shared" si="26"/>
        <v>49594.885652248842</v>
      </c>
      <c r="AB25" s="551"/>
      <c r="AC25" s="456" t="s">
        <v>22</v>
      </c>
      <c r="AD25" s="553">
        <f t="shared" si="41"/>
        <v>37873.146737112518</v>
      </c>
      <c r="AE25" s="513">
        <f t="shared" si="27"/>
        <v>4184.9827144509336</v>
      </c>
      <c r="AF25" s="513">
        <f t="shared" si="28"/>
        <v>7574.629347422504</v>
      </c>
      <c r="AG25" s="568">
        <f t="shared" si="29"/>
        <v>49632.758798985953</v>
      </c>
      <c r="AH25" s="551"/>
      <c r="AI25" s="456" t="s">
        <v>339</v>
      </c>
      <c r="AJ25" s="553">
        <f t="shared" ref="AJ25:AJ42" si="42">AD25*1.02</f>
        <v>38630.609671854771</v>
      </c>
      <c r="AK25" s="513">
        <f t="shared" ref="AK25:AK42" si="43">AJ25*0.1105</f>
        <v>4268.6823687399519</v>
      </c>
      <c r="AL25" s="513">
        <f t="shared" ref="AL25:AL42" si="44">AJ25*0.2</f>
        <v>7726.1219343709545</v>
      </c>
      <c r="AM25" s="514">
        <f t="shared" ref="AM25:AM42" si="45">SUM(AJ25:AL25)</f>
        <v>50625.413974965675</v>
      </c>
      <c r="AN25" s="551"/>
      <c r="AO25" s="456" t="s">
        <v>339</v>
      </c>
      <c r="AP25" s="553">
        <f>AJ25+500</f>
        <v>39130.609671854771</v>
      </c>
      <c r="AQ25" s="513">
        <f t="shared" ref="AQ25:AQ42" si="46">AP25*0.1105</f>
        <v>4323.9323687399519</v>
      </c>
      <c r="AR25" s="513">
        <f t="shared" ref="AR25:AR42" si="47">AP25*0.2</f>
        <v>7826.1219343709545</v>
      </c>
      <c r="AS25" s="514">
        <f t="shared" ref="AS25:AS42" si="48">SUM(AP25:AR25)</f>
        <v>51280.663974965675</v>
      </c>
      <c r="AT25" s="456" t="s">
        <v>339</v>
      </c>
      <c r="AU25" s="553">
        <f t="shared" ref="AU25:AU42" si="49">AJ25*1.025</f>
        <v>39596.37491365114</v>
      </c>
      <c r="AV25" s="513">
        <f t="shared" ref="AV25:AV42" si="50">AU25*0.1105</f>
        <v>4375.3994279584513</v>
      </c>
      <c r="AW25" s="513">
        <f t="shared" ref="AW25:AW42" si="51">AU25*0.2</f>
        <v>7919.2749827302287</v>
      </c>
      <c r="AX25" s="514">
        <f t="shared" ref="AX25:AX42" si="52">SUM(AU25:AW25)</f>
        <v>51891.049324339823</v>
      </c>
      <c r="AY25" s="551"/>
      <c r="AZ25" s="553">
        <f t="shared" ref="AZ25:AZ42" si="53">AP25*1.025</f>
        <v>40108.87491365114</v>
      </c>
      <c r="BA25" s="513">
        <f t="shared" ref="BA25:BA42" si="54">AZ25*0.1105</f>
        <v>4432.0306779584507</v>
      </c>
      <c r="BB25" s="513">
        <f t="shared" ref="BB25:BB42" si="55">AZ25*0.2</f>
        <v>8021.7749827302287</v>
      </c>
      <c r="BC25" s="514">
        <f t="shared" ref="BC25:BC42" si="56">SUM(AZ25:BB25)</f>
        <v>52562.680574339814</v>
      </c>
      <c r="BD25" s="551"/>
      <c r="BE25" s="553">
        <f>AZ25*1.01</f>
        <v>40509.963662787653</v>
      </c>
      <c r="BF25" s="513">
        <f t="shared" ref="BF25:BF42" si="57">BE25*0.1105</f>
        <v>4476.3509847380355</v>
      </c>
      <c r="BG25" s="513">
        <f t="shared" ref="BG25:BG42" si="58">BE25*0.2</f>
        <v>8101.9927325575309</v>
      </c>
      <c r="BH25" s="514">
        <f t="shared" ref="BH25:BH42" si="59">SUM(BE25:BG25)</f>
        <v>53088.307380083221</v>
      </c>
      <c r="BI25" s="435"/>
      <c r="BM25" s="285">
        <v>-0.48237499999231659</v>
      </c>
    </row>
    <row r="26" spans="1:65" ht="12" customHeight="1" x14ac:dyDescent="0.25">
      <c r="A26" s="460"/>
      <c r="B26" s="456" t="s">
        <v>24</v>
      </c>
      <c r="C26" s="512">
        <v>37012.700000000004</v>
      </c>
      <c r="D26" s="567">
        <v>3978.8652500000003</v>
      </c>
      <c r="E26" s="513">
        <v>7402.5400000000009</v>
      </c>
      <c r="F26" s="514">
        <v>48394.105250000008</v>
      </c>
      <c r="G26" s="551"/>
      <c r="H26" s="512">
        <f t="shared" si="0"/>
        <v>37382.827000000005</v>
      </c>
      <c r="I26" s="567">
        <f t="shared" si="14"/>
        <v>4056.0367295000005</v>
      </c>
      <c r="J26" s="513">
        <f t="shared" si="15"/>
        <v>7476.5654000000013</v>
      </c>
      <c r="K26" s="568">
        <f t="shared" si="16"/>
        <v>48915.429129500008</v>
      </c>
      <c r="L26" s="551"/>
      <c r="M26" s="512">
        <f t="shared" si="1"/>
        <v>37756.655270000003</v>
      </c>
      <c r="N26" s="567">
        <f t="shared" si="17"/>
        <v>4096.5970967950007</v>
      </c>
      <c r="O26" s="513">
        <f t="shared" si="18"/>
        <v>7551.3310540000011</v>
      </c>
      <c r="P26" s="568">
        <f t="shared" si="19"/>
        <v>49404.583420795003</v>
      </c>
      <c r="Q26" s="551"/>
      <c r="R26" s="512">
        <f t="shared" si="40"/>
        <v>37756.655270000003</v>
      </c>
      <c r="S26" s="567">
        <f t="shared" si="20"/>
        <v>4096.5970967950007</v>
      </c>
      <c r="T26" s="513">
        <f t="shared" si="21"/>
        <v>7551.3310540000011</v>
      </c>
      <c r="U26" s="568">
        <f t="shared" si="22"/>
        <v>49404.583420795003</v>
      </c>
      <c r="V26" s="551"/>
      <c r="W26" s="456" t="s">
        <v>24</v>
      </c>
      <c r="X26" s="512">
        <f t="shared" si="23"/>
        <v>38417.396737225004</v>
      </c>
      <c r="Y26" s="513">
        <f t="shared" si="24"/>
        <v>4206.7049427261381</v>
      </c>
      <c r="Z26" s="513">
        <f t="shared" si="25"/>
        <v>7683.4793474450016</v>
      </c>
      <c r="AA26" s="568">
        <f t="shared" si="26"/>
        <v>50307.58102739614</v>
      </c>
      <c r="AB26" s="551"/>
      <c r="AC26" s="456" t="s">
        <v>24</v>
      </c>
      <c r="AD26" s="512">
        <f t="shared" si="41"/>
        <v>38417.396737225004</v>
      </c>
      <c r="AE26" s="513">
        <f t="shared" si="27"/>
        <v>4245.1223394633635</v>
      </c>
      <c r="AF26" s="513">
        <f t="shared" si="28"/>
        <v>7683.4793474450016</v>
      </c>
      <c r="AG26" s="568">
        <f t="shared" si="29"/>
        <v>50345.998424133373</v>
      </c>
      <c r="AH26" s="551"/>
      <c r="AI26" s="456" t="s">
        <v>340</v>
      </c>
      <c r="AJ26" s="512">
        <f t="shared" si="42"/>
        <v>39185.744671969507</v>
      </c>
      <c r="AK26" s="513">
        <f t="shared" si="43"/>
        <v>4330.0247862526303</v>
      </c>
      <c r="AL26" s="513">
        <f t="shared" si="44"/>
        <v>7837.148934393902</v>
      </c>
      <c r="AM26" s="514">
        <f t="shared" si="45"/>
        <v>51352.91839261604</v>
      </c>
      <c r="AN26" s="551"/>
      <c r="AO26" s="456" t="s">
        <v>340</v>
      </c>
      <c r="AP26" s="512">
        <f>AJ26+500</f>
        <v>39685.744671969507</v>
      </c>
      <c r="AQ26" s="513">
        <f t="shared" si="46"/>
        <v>4385.2747862526303</v>
      </c>
      <c r="AR26" s="513">
        <f t="shared" si="47"/>
        <v>7937.148934393902</v>
      </c>
      <c r="AS26" s="514">
        <f t="shared" si="48"/>
        <v>52008.16839261604</v>
      </c>
      <c r="AT26" s="456" t="s">
        <v>340</v>
      </c>
      <c r="AU26" s="512">
        <f t="shared" si="49"/>
        <v>40165.388288768743</v>
      </c>
      <c r="AV26" s="513">
        <f t="shared" si="50"/>
        <v>4438.2754059089466</v>
      </c>
      <c r="AW26" s="513">
        <f t="shared" si="51"/>
        <v>8033.077657753749</v>
      </c>
      <c r="AX26" s="514">
        <f t="shared" si="52"/>
        <v>52636.74135243144</v>
      </c>
      <c r="AY26" s="551"/>
      <c r="AZ26" s="512">
        <f t="shared" si="53"/>
        <v>40677.888288768743</v>
      </c>
      <c r="BA26" s="513">
        <f t="shared" si="54"/>
        <v>4494.906655908946</v>
      </c>
      <c r="BB26" s="513">
        <f t="shared" si="55"/>
        <v>8135.577657753749</v>
      </c>
      <c r="BC26" s="514">
        <f t="shared" si="56"/>
        <v>53308.372602431438</v>
      </c>
      <c r="BD26" s="551"/>
      <c r="BE26" s="512">
        <f>AZ26*1.01</f>
        <v>41084.667171656431</v>
      </c>
      <c r="BF26" s="513">
        <f t="shared" si="57"/>
        <v>4539.8557224680353</v>
      </c>
      <c r="BG26" s="513">
        <f t="shared" si="58"/>
        <v>8216.9334343312858</v>
      </c>
      <c r="BH26" s="514">
        <f t="shared" si="59"/>
        <v>53841.456328455752</v>
      </c>
      <c r="BI26" s="645" t="s">
        <v>350</v>
      </c>
      <c r="BM26" s="285">
        <v>0.10525000000779983</v>
      </c>
    </row>
    <row r="27" spans="1:65" ht="12" customHeight="1" x14ac:dyDescent="0.25">
      <c r="A27" s="460"/>
      <c r="B27" s="456" t="s">
        <v>26</v>
      </c>
      <c r="C27" s="512">
        <v>38750</v>
      </c>
      <c r="D27" s="567">
        <v>4165.625</v>
      </c>
      <c r="E27" s="513">
        <v>7750</v>
      </c>
      <c r="F27" s="514">
        <v>50665.625</v>
      </c>
      <c r="G27" s="551"/>
      <c r="H27" s="512">
        <f t="shared" si="0"/>
        <v>39137.5</v>
      </c>
      <c r="I27" s="567">
        <f t="shared" si="14"/>
        <v>4246.4187499999998</v>
      </c>
      <c r="J27" s="513">
        <f t="shared" si="15"/>
        <v>7827.5</v>
      </c>
      <c r="K27" s="568">
        <f t="shared" si="16"/>
        <v>51211.418749999997</v>
      </c>
      <c r="L27" s="551"/>
      <c r="M27" s="512">
        <f t="shared" si="1"/>
        <v>39528.875</v>
      </c>
      <c r="N27" s="567">
        <f t="shared" si="17"/>
        <v>4288.8829374999996</v>
      </c>
      <c r="O27" s="513">
        <f t="shared" si="18"/>
        <v>7905.7750000000005</v>
      </c>
      <c r="P27" s="568">
        <f t="shared" si="19"/>
        <v>51723.5329375</v>
      </c>
      <c r="Q27" s="551"/>
      <c r="R27" s="512">
        <f t="shared" si="40"/>
        <v>39528.875</v>
      </c>
      <c r="S27" s="567">
        <f t="shared" si="20"/>
        <v>4288.8829374999996</v>
      </c>
      <c r="T27" s="513">
        <f t="shared" si="21"/>
        <v>7905.7750000000005</v>
      </c>
      <c r="U27" s="568">
        <f t="shared" si="22"/>
        <v>51723.5329375</v>
      </c>
      <c r="V27" s="551"/>
      <c r="W27" s="456" t="s">
        <v>26</v>
      </c>
      <c r="X27" s="512">
        <f t="shared" si="23"/>
        <v>40220.630312500005</v>
      </c>
      <c r="Y27" s="513">
        <f t="shared" si="24"/>
        <v>4404.1590192187505</v>
      </c>
      <c r="Z27" s="513">
        <f t="shared" si="25"/>
        <v>8044.1260625000014</v>
      </c>
      <c r="AA27" s="568">
        <f t="shared" si="26"/>
        <v>52668.915394218755</v>
      </c>
      <c r="AB27" s="551"/>
      <c r="AC27" s="456" t="s">
        <v>26</v>
      </c>
      <c r="AD27" s="512">
        <f t="shared" si="41"/>
        <v>40220.630312500005</v>
      </c>
      <c r="AE27" s="513">
        <f t="shared" si="27"/>
        <v>4444.3796495312508</v>
      </c>
      <c r="AF27" s="513">
        <f t="shared" si="28"/>
        <v>8044.1260625000014</v>
      </c>
      <c r="AG27" s="568">
        <f t="shared" si="29"/>
        <v>52709.136024531253</v>
      </c>
      <c r="AH27" s="551"/>
      <c r="AI27" s="456" t="s">
        <v>341</v>
      </c>
      <c r="AJ27" s="512">
        <f t="shared" si="42"/>
        <v>41025.042918750005</v>
      </c>
      <c r="AK27" s="513">
        <f t="shared" si="43"/>
        <v>4533.2672425218752</v>
      </c>
      <c r="AL27" s="513">
        <f t="shared" si="44"/>
        <v>8205.008583750001</v>
      </c>
      <c r="AM27" s="514">
        <f t="shared" si="45"/>
        <v>53763.318745021883</v>
      </c>
      <c r="AN27" s="551"/>
      <c r="AO27" s="456" t="s">
        <v>341</v>
      </c>
      <c r="AP27" s="512">
        <f t="shared" ref="AP27:AP33" si="60">AJ27+500</f>
        <v>41525.042918750005</v>
      </c>
      <c r="AQ27" s="513">
        <f t="shared" si="46"/>
        <v>4588.5172425218752</v>
      </c>
      <c r="AR27" s="513">
        <f t="shared" si="47"/>
        <v>8305.008583750001</v>
      </c>
      <c r="AS27" s="514">
        <f t="shared" si="48"/>
        <v>54418.568745021883</v>
      </c>
      <c r="AT27" s="456" t="s">
        <v>341</v>
      </c>
      <c r="AU27" s="512">
        <f t="shared" si="49"/>
        <v>42050.668991718754</v>
      </c>
      <c r="AV27" s="513">
        <f t="shared" si="50"/>
        <v>4646.598923584922</v>
      </c>
      <c r="AW27" s="513">
        <f t="shared" si="51"/>
        <v>8410.1337983437516</v>
      </c>
      <c r="AX27" s="514">
        <f t="shared" si="52"/>
        <v>55107.401713647429</v>
      </c>
      <c r="AY27" s="551"/>
      <c r="AZ27" s="512">
        <f t="shared" si="53"/>
        <v>42563.168991718754</v>
      </c>
      <c r="BA27" s="513">
        <f t="shared" si="54"/>
        <v>4703.2301735849223</v>
      </c>
      <c r="BB27" s="513">
        <f t="shared" si="55"/>
        <v>8512.6337983437516</v>
      </c>
      <c r="BC27" s="514">
        <f t="shared" si="56"/>
        <v>55779.032963647434</v>
      </c>
      <c r="BD27" s="551"/>
      <c r="BE27" s="512">
        <f>AZ27*1.01</f>
        <v>42988.800681635941</v>
      </c>
      <c r="BF27" s="513">
        <f t="shared" si="57"/>
        <v>4750.262475320772</v>
      </c>
      <c r="BG27" s="513">
        <f t="shared" si="58"/>
        <v>8597.7601363271879</v>
      </c>
      <c r="BH27" s="514">
        <f t="shared" si="59"/>
        <v>56336.823293283902</v>
      </c>
      <c r="BI27" s="646"/>
      <c r="BM27" s="285">
        <v>-0.375</v>
      </c>
    </row>
    <row r="28" spans="1:65" ht="13.5" x14ac:dyDescent="0.25">
      <c r="A28" s="545" t="s">
        <v>66</v>
      </c>
      <c r="B28" s="456" t="s">
        <v>28</v>
      </c>
      <c r="C28" s="512">
        <v>39860</v>
      </c>
      <c r="D28" s="567">
        <v>4284.95</v>
      </c>
      <c r="E28" s="513">
        <v>7972</v>
      </c>
      <c r="F28" s="514">
        <v>52116.95</v>
      </c>
      <c r="G28" s="551"/>
      <c r="H28" s="512">
        <f t="shared" si="0"/>
        <v>40258.6</v>
      </c>
      <c r="I28" s="567">
        <f t="shared" si="14"/>
        <v>4368.0581000000002</v>
      </c>
      <c r="J28" s="513">
        <f t="shared" si="15"/>
        <v>8051.72</v>
      </c>
      <c r="K28" s="568">
        <f t="shared" si="16"/>
        <v>52678.378100000002</v>
      </c>
      <c r="L28" s="551"/>
      <c r="M28" s="512">
        <f t="shared" si="1"/>
        <v>40661.186000000002</v>
      </c>
      <c r="N28" s="567">
        <f t="shared" si="17"/>
        <v>4411.7386809999998</v>
      </c>
      <c r="O28" s="513">
        <f t="shared" si="18"/>
        <v>8132.2372000000005</v>
      </c>
      <c r="P28" s="568">
        <f t="shared" si="19"/>
        <v>53205.161881000007</v>
      </c>
      <c r="Q28" s="551"/>
      <c r="R28" s="512">
        <f t="shared" si="40"/>
        <v>40661.186000000002</v>
      </c>
      <c r="S28" s="567">
        <f t="shared" si="20"/>
        <v>4411.7386809999998</v>
      </c>
      <c r="T28" s="513">
        <f t="shared" si="21"/>
        <v>8132.2372000000005</v>
      </c>
      <c r="U28" s="568">
        <f t="shared" si="22"/>
        <v>53205.161881000007</v>
      </c>
      <c r="V28" s="551"/>
      <c r="W28" s="456" t="s">
        <v>28</v>
      </c>
      <c r="X28" s="512">
        <f t="shared" si="23"/>
        <v>41372.756755000002</v>
      </c>
      <c r="Y28" s="513">
        <f t="shared" si="24"/>
        <v>4530.3168646724998</v>
      </c>
      <c r="Z28" s="513">
        <f t="shared" si="25"/>
        <v>8274.5513510000001</v>
      </c>
      <c r="AA28" s="568">
        <f t="shared" si="26"/>
        <v>54177.624970672507</v>
      </c>
      <c r="AB28" s="551"/>
      <c r="AC28" s="456" t="s">
        <v>28</v>
      </c>
      <c r="AD28" s="512">
        <f t="shared" si="41"/>
        <v>41372.756755000002</v>
      </c>
      <c r="AE28" s="513">
        <f t="shared" si="27"/>
        <v>4571.6896214275002</v>
      </c>
      <c r="AF28" s="513">
        <f t="shared" si="28"/>
        <v>8274.5513510000001</v>
      </c>
      <c r="AG28" s="568">
        <f t="shared" si="29"/>
        <v>54218.997727427501</v>
      </c>
      <c r="AH28" s="551"/>
      <c r="AI28" s="456" t="s">
        <v>342</v>
      </c>
      <c r="AJ28" s="512">
        <f t="shared" si="42"/>
        <v>42200.211890099999</v>
      </c>
      <c r="AK28" s="513">
        <f t="shared" si="43"/>
        <v>4663.1234138560503</v>
      </c>
      <c r="AL28" s="513">
        <f t="shared" si="44"/>
        <v>8440.0423780199999</v>
      </c>
      <c r="AM28" s="514">
        <f t="shared" si="45"/>
        <v>55303.377681976046</v>
      </c>
      <c r="AN28" s="551"/>
      <c r="AO28" s="456" t="s">
        <v>342</v>
      </c>
      <c r="AP28" s="512">
        <f t="shared" si="60"/>
        <v>42700.211890099999</v>
      </c>
      <c r="AQ28" s="513">
        <f t="shared" si="46"/>
        <v>4718.3734138560503</v>
      </c>
      <c r="AR28" s="513">
        <f t="shared" si="47"/>
        <v>8540.0423780199999</v>
      </c>
      <c r="AS28" s="514">
        <f t="shared" si="48"/>
        <v>55958.627681976046</v>
      </c>
      <c r="AT28" s="456" t="s">
        <v>342</v>
      </c>
      <c r="AU28" s="512">
        <f t="shared" si="49"/>
        <v>43255.217187352493</v>
      </c>
      <c r="AV28" s="513">
        <f t="shared" si="50"/>
        <v>4779.7014992024506</v>
      </c>
      <c r="AW28" s="513">
        <f t="shared" si="51"/>
        <v>8651.0434374704982</v>
      </c>
      <c r="AX28" s="514">
        <f t="shared" si="52"/>
        <v>56685.962124025442</v>
      </c>
      <c r="AY28" s="551"/>
      <c r="AZ28" s="512">
        <f t="shared" si="53"/>
        <v>43767.717187352493</v>
      </c>
      <c r="BA28" s="513">
        <f t="shared" si="54"/>
        <v>4836.3327492024509</v>
      </c>
      <c r="BB28" s="513">
        <f t="shared" si="55"/>
        <v>8753.5434374704982</v>
      </c>
      <c r="BC28" s="514">
        <f t="shared" si="56"/>
        <v>57357.593374025448</v>
      </c>
      <c r="BD28" s="551"/>
      <c r="BE28" s="512">
        <f t="shared" ref="BE28:BE30" si="61">AZ28*1.01</f>
        <v>44205.394359226018</v>
      </c>
      <c r="BF28" s="513">
        <f t="shared" si="57"/>
        <v>4884.6960766944749</v>
      </c>
      <c r="BG28" s="513">
        <f t="shared" si="58"/>
        <v>8841.078871845204</v>
      </c>
      <c r="BH28" s="514">
        <f t="shared" si="59"/>
        <v>57931.169307765696</v>
      </c>
      <c r="BI28" s="424" t="s">
        <v>351</v>
      </c>
      <c r="BM28" s="285">
        <v>-5.0000000002910383E-2</v>
      </c>
    </row>
    <row r="29" spans="1:65" ht="13.5" x14ac:dyDescent="0.25">
      <c r="A29" s="546"/>
      <c r="B29" s="459" t="s">
        <v>29</v>
      </c>
      <c r="C29" s="512">
        <v>41003</v>
      </c>
      <c r="D29" s="567">
        <v>4407.8225000000002</v>
      </c>
      <c r="E29" s="513">
        <v>8200.6</v>
      </c>
      <c r="F29" s="514">
        <v>53611.422500000001</v>
      </c>
      <c r="G29" s="551"/>
      <c r="H29" s="512">
        <f t="shared" si="0"/>
        <v>41413.03</v>
      </c>
      <c r="I29" s="567">
        <f t="shared" si="14"/>
        <v>4493.3137550000001</v>
      </c>
      <c r="J29" s="513">
        <f t="shared" si="15"/>
        <v>8282.6059999999998</v>
      </c>
      <c r="K29" s="568">
        <f t="shared" si="16"/>
        <v>54188.949755000001</v>
      </c>
      <c r="L29" s="551"/>
      <c r="M29" s="512">
        <f t="shared" si="1"/>
        <v>41827.160299999996</v>
      </c>
      <c r="N29" s="567">
        <f t="shared" si="17"/>
        <v>4538.2468925499998</v>
      </c>
      <c r="O29" s="513">
        <f t="shared" si="18"/>
        <v>8365.4320599999992</v>
      </c>
      <c r="P29" s="568">
        <f t="shared" si="19"/>
        <v>54730.839252549995</v>
      </c>
      <c r="Q29" s="551"/>
      <c r="R29" s="512">
        <f t="shared" si="40"/>
        <v>41827.160299999996</v>
      </c>
      <c r="S29" s="567">
        <f t="shared" si="20"/>
        <v>4538.2468925499998</v>
      </c>
      <c r="T29" s="513">
        <f t="shared" si="21"/>
        <v>8365.4320599999992</v>
      </c>
      <c r="U29" s="568">
        <f t="shared" si="22"/>
        <v>54730.839252549995</v>
      </c>
      <c r="V29" s="551"/>
      <c r="W29" s="459" t="s">
        <v>29</v>
      </c>
      <c r="X29" s="512">
        <f t="shared" si="23"/>
        <v>42559.135605249998</v>
      </c>
      <c r="Y29" s="513">
        <f t="shared" si="24"/>
        <v>4660.2253487748749</v>
      </c>
      <c r="Z29" s="513">
        <f t="shared" si="25"/>
        <v>8511.8271210500006</v>
      </c>
      <c r="AA29" s="568">
        <f t="shared" si="26"/>
        <v>55731.188075074875</v>
      </c>
      <c r="AB29" s="551"/>
      <c r="AC29" s="459" t="s">
        <v>29</v>
      </c>
      <c r="AD29" s="512">
        <f t="shared" si="41"/>
        <v>42559.135605249998</v>
      </c>
      <c r="AE29" s="513">
        <f t="shared" si="27"/>
        <v>4702.7844843801249</v>
      </c>
      <c r="AF29" s="513">
        <f t="shared" si="28"/>
        <v>8511.8271210500006</v>
      </c>
      <c r="AG29" s="568">
        <f t="shared" si="29"/>
        <v>55773.747210680121</v>
      </c>
      <c r="AH29" s="551"/>
      <c r="AI29" s="456" t="s">
        <v>343</v>
      </c>
      <c r="AJ29" s="512">
        <f t="shared" si="42"/>
        <v>43410.318317354999</v>
      </c>
      <c r="AK29" s="513">
        <f t="shared" si="43"/>
        <v>4796.8401740677273</v>
      </c>
      <c r="AL29" s="513">
        <f t="shared" si="44"/>
        <v>8682.0636634710008</v>
      </c>
      <c r="AM29" s="514">
        <f t="shared" si="45"/>
        <v>56889.22215489373</v>
      </c>
      <c r="AN29" s="551"/>
      <c r="AO29" s="456" t="s">
        <v>343</v>
      </c>
      <c r="AP29" s="512">
        <f t="shared" si="60"/>
        <v>43910.318317354999</v>
      </c>
      <c r="AQ29" s="513">
        <f t="shared" si="46"/>
        <v>4852.0901740677273</v>
      </c>
      <c r="AR29" s="513">
        <f t="shared" si="47"/>
        <v>8782.0636634710008</v>
      </c>
      <c r="AS29" s="514">
        <f t="shared" si="48"/>
        <v>57544.47215489373</v>
      </c>
      <c r="AT29" s="456" t="s">
        <v>343</v>
      </c>
      <c r="AU29" s="512">
        <f t="shared" si="49"/>
        <v>44495.57627528887</v>
      </c>
      <c r="AV29" s="513">
        <f t="shared" si="50"/>
        <v>4916.7611784194205</v>
      </c>
      <c r="AW29" s="513">
        <f t="shared" si="51"/>
        <v>8899.1152550577735</v>
      </c>
      <c r="AX29" s="514">
        <f t="shared" si="52"/>
        <v>58311.452708766068</v>
      </c>
      <c r="AY29" s="551"/>
      <c r="AZ29" s="512">
        <f t="shared" si="53"/>
        <v>45008.07627528887</v>
      </c>
      <c r="BA29" s="513">
        <f t="shared" si="54"/>
        <v>4973.39242841942</v>
      </c>
      <c r="BB29" s="513">
        <f t="shared" si="55"/>
        <v>9001.6152550577735</v>
      </c>
      <c r="BC29" s="514">
        <f t="shared" si="56"/>
        <v>58983.083958766067</v>
      </c>
      <c r="BD29" s="551"/>
      <c r="BE29" s="512">
        <f t="shared" si="61"/>
        <v>45458.157038041762</v>
      </c>
      <c r="BF29" s="513">
        <f t="shared" si="57"/>
        <v>5023.1263527036144</v>
      </c>
      <c r="BG29" s="513">
        <f t="shared" si="58"/>
        <v>9091.6314076083527</v>
      </c>
      <c r="BH29" s="514">
        <f t="shared" si="59"/>
        <v>59572.914798353726</v>
      </c>
      <c r="BI29" s="421"/>
      <c r="BM29" s="285">
        <v>-0.57749999999941792</v>
      </c>
    </row>
    <row r="30" spans="1:65" ht="13.5" x14ac:dyDescent="0.25">
      <c r="A30" s="546"/>
      <c r="B30" s="456" t="s">
        <v>31</v>
      </c>
      <c r="C30" s="512">
        <v>42181</v>
      </c>
      <c r="D30" s="567">
        <v>4534.4574999999995</v>
      </c>
      <c r="E30" s="513">
        <v>8436.2000000000007</v>
      </c>
      <c r="F30" s="514">
        <v>55151.657500000001</v>
      </c>
      <c r="G30" s="551"/>
      <c r="H30" s="512">
        <f t="shared" si="0"/>
        <v>42602.81</v>
      </c>
      <c r="I30" s="567">
        <f t="shared" si="14"/>
        <v>4622.4048849999999</v>
      </c>
      <c r="J30" s="513">
        <f t="shared" si="15"/>
        <v>8520.5619999999999</v>
      </c>
      <c r="K30" s="568">
        <f t="shared" si="16"/>
        <v>55745.776884999992</v>
      </c>
      <c r="L30" s="551"/>
      <c r="M30" s="512">
        <f t="shared" si="1"/>
        <v>43028.838100000001</v>
      </c>
      <c r="N30" s="567">
        <f t="shared" si="17"/>
        <v>4668.6289338500001</v>
      </c>
      <c r="O30" s="513">
        <f t="shared" si="18"/>
        <v>8605.7676200000005</v>
      </c>
      <c r="P30" s="568">
        <f t="shared" si="19"/>
        <v>56303.234653849999</v>
      </c>
      <c r="Q30" s="551"/>
      <c r="R30" s="512">
        <f t="shared" si="40"/>
        <v>43028.838100000001</v>
      </c>
      <c r="S30" s="567">
        <f t="shared" si="20"/>
        <v>4668.6289338500001</v>
      </c>
      <c r="T30" s="513">
        <f t="shared" si="21"/>
        <v>8605.7676200000005</v>
      </c>
      <c r="U30" s="568">
        <f t="shared" si="22"/>
        <v>56303.234653849999</v>
      </c>
      <c r="V30" s="551"/>
      <c r="W30" s="456" t="s">
        <v>31</v>
      </c>
      <c r="X30" s="512">
        <f t="shared" si="23"/>
        <v>43781.842766750007</v>
      </c>
      <c r="Y30" s="513">
        <f t="shared" si="24"/>
        <v>4794.1117829591258</v>
      </c>
      <c r="Z30" s="513">
        <f t="shared" si="25"/>
        <v>8756.3685533500011</v>
      </c>
      <c r="AA30" s="568">
        <f t="shared" si="26"/>
        <v>57332.323103059134</v>
      </c>
      <c r="AB30" s="551"/>
      <c r="AC30" s="456" t="s">
        <v>31</v>
      </c>
      <c r="AD30" s="512">
        <f t="shared" si="41"/>
        <v>43781.842766750007</v>
      </c>
      <c r="AE30" s="513">
        <f t="shared" si="27"/>
        <v>4837.8936257258756</v>
      </c>
      <c r="AF30" s="513">
        <f t="shared" si="28"/>
        <v>8756.3685533500011</v>
      </c>
      <c r="AG30" s="568">
        <f t="shared" si="29"/>
        <v>57376.104945825886</v>
      </c>
      <c r="AH30" s="551"/>
      <c r="AI30" s="456" t="s">
        <v>344</v>
      </c>
      <c r="AJ30" s="512">
        <f t="shared" si="42"/>
        <v>44657.479622085011</v>
      </c>
      <c r="AK30" s="513">
        <f t="shared" si="43"/>
        <v>4934.6514982403942</v>
      </c>
      <c r="AL30" s="513">
        <f t="shared" si="44"/>
        <v>8931.4959244170022</v>
      </c>
      <c r="AM30" s="514">
        <f t="shared" si="45"/>
        <v>58523.62704474241</v>
      </c>
      <c r="AN30" s="551"/>
      <c r="AO30" s="456" t="s">
        <v>344</v>
      </c>
      <c r="AP30" s="512">
        <f t="shared" si="60"/>
        <v>45157.479622085011</v>
      </c>
      <c r="AQ30" s="513">
        <f t="shared" si="46"/>
        <v>4989.9014982403942</v>
      </c>
      <c r="AR30" s="513">
        <f t="shared" si="47"/>
        <v>9031.4959244170022</v>
      </c>
      <c r="AS30" s="514">
        <f t="shared" si="48"/>
        <v>59178.87704474241</v>
      </c>
      <c r="AT30" s="456" t="s">
        <v>344</v>
      </c>
      <c r="AU30" s="512">
        <f t="shared" si="49"/>
        <v>45773.916612637135</v>
      </c>
      <c r="AV30" s="513">
        <f t="shared" si="50"/>
        <v>5058.0177856964037</v>
      </c>
      <c r="AW30" s="513">
        <f t="shared" si="51"/>
        <v>9154.783322527428</v>
      </c>
      <c r="AX30" s="514">
        <f t="shared" si="52"/>
        <v>59986.717720860972</v>
      </c>
      <c r="AY30" s="551"/>
      <c r="AZ30" s="512">
        <f t="shared" si="53"/>
        <v>46286.416612637135</v>
      </c>
      <c r="BA30" s="513">
        <f t="shared" si="54"/>
        <v>5114.6490356964032</v>
      </c>
      <c r="BB30" s="513">
        <f t="shared" si="55"/>
        <v>9257.283322527428</v>
      </c>
      <c r="BC30" s="514">
        <f t="shared" si="56"/>
        <v>60658.34897086097</v>
      </c>
      <c r="BD30" s="551"/>
      <c r="BE30" s="512">
        <f t="shared" si="61"/>
        <v>46749.280778763503</v>
      </c>
      <c r="BF30" s="513">
        <f t="shared" si="57"/>
        <v>5165.7955260533672</v>
      </c>
      <c r="BG30" s="513">
        <f t="shared" si="58"/>
        <v>9349.8561557527009</v>
      </c>
      <c r="BH30" s="514">
        <f t="shared" si="59"/>
        <v>61264.932460569573</v>
      </c>
      <c r="BI30" s="603" t="s">
        <v>352</v>
      </c>
      <c r="BM30" s="285">
        <v>-0.34249999999883585</v>
      </c>
    </row>
    <row r="31" spans="1:65" ht="13.5" x14ac:dyDescent="0.25">
      <c r="A31" s="546"/>
      <c r="B31" s="456" t="s">
        <v>32</v>
      </c>
      <c r="C31" s="512">
        <v>43394</v>
      </c>
      <c r="D31" s="567">
        <v>4664.8549999999996</v>
      </c>
      <c r="E31" s="513">
        <v>8678.8000000000011</v>
      </c>
      <c r="F31" s="514">
        <v>56737.654999999999</v>
      </c>
      <c r="G31" s="551"/>
      <c r="H31" s="512">
        <f t="shared" si="0"/>
        <v>43827.94</v>
      </c>
      <c r="I31" s="567">
        <f t="shared" si="14"/>
        <v>4755.3314900000005</v>
      </c>
      <c r="J31" s="513">
        <f t="shared" si="15"/>
        <v>8765.5880000000016</v>
      </c>
      <c r="K31" s="568">
        <f t="shared" si="16"/>
        <v>57348.859490000003</v>
      </c>
      <c r="L31" s="551"/>
      <c r="M31" s="512">
        <f t="shared" si="1"/>
        <v>44266.219400000002</v>
      </c>
      <c r="N31" s="567">
        <f t="shared" si="17"/>
        <v>4802.8848048999998</v>
      </c>
      <c r="O31" s="513">
        <f t="shared" si="18"/>
        <v>8853.24388</v>
      </c>
      <c r="P31" s="568">
        <f t="shared" si="19"/>
        <v>57922.348084900004</v>
      </c>
      <c r="Q31" s="551"/>
      <c r="R31" s="512">
        <f t="shared" si="40"/>
        <v>44266.219400000002</v>
      </c>
      <c r="S31" s="567">
        <f t="shared" si="20"/>
        <v>4802.8848048999998</v>
      </c>
      <c r="T31" s="513">
        <f t="shared" si="21"/>
        <v>8853.24388</v>
      </c>
      <c r="U31" s="568">
        <f t="shared" si="22"/>
        <v>57922.348084900004</v>
      </c>
      <c r="V31" s="551"/>
      <c r="W31" s="456" t="s">
        <v>32</v>
      </c>
      <c r="X31" s="512">
        <f t="shared" si="23"/>
        <v>45040.878239500002</v>
      </c>
      <c r="Y31" s="513">
        <f t="shared" si="24"/>
        <v>4931.9761672252498</v>
      </c>
      <c r="Z31" s="513">
        <f t="shared" si="25"/>
        <v>9008.1756479000014</v>
      </c>
      <c r="AA31" s="568">
        <f t="shared" si="26"/>
        <v>58981.030054625255</v>
      </c>
      <c r="AB31" s="551"/>
      <c r="AC31" s="456" t="s">
        <v>32</v>
      </c>
      <c r="AD31" s="512">
        <f t="shared" si="41"/>
        <v>45040.878239500002</v>
      </c>
      <c r="AE31" s="513">
        <f t="shared" si="27"/>
        <v>4977.0170454647505</v>
      </c>
      <c r="AF31" s="513">
        <f t="shared" si="28"/>
        <v>9008.1756479000014</v>
      </c>
      <c r="AG31" s="568">
        <f t="shared" si="29"/>
        <v>59026.070932864757</v>
      </c>
      <c r="AH31" s="551"/>
      <c r="AI31" s="456" t="s">
        <v>345</v>
      </c>
      <c r="AJ31" s="512">
        <f t="shared" si="42"/>
        <v>45941.695804290001</v>
      </c>
      <c r="AK31" s="513">
        <f t="shared" si="43"/>
        <v>5076.5573863740447</v>
      </c>
      <c r="AL31" s="513">
        <f t="shared" si="44"/>
        <v>9188.3391608580005</v>
      </c>
      <c r="AM31" s="514">
        <f t="shared" si="45"/>
        <v>60206.592351522042</v>
      </c>
      <c r="AN31" s="551"/>
      <c r="AO31" s="456" t="s">
        <v>345</v>
      </c>
      <c r="AP31" s="512">
        <f t="shared" si="60"/>
        <v>46441.695804290001</v>
      </c>
      <c r="AQ31" s="513">
        <f t="shared" si="46"/>
        <v>5131.8073863740447</v>
      </c>
      <c r="AR31" s="513">
        <f t="shared" si="47"/>
        <v>9288.3391608580005</v>
      </c>
      <c r="AS31" s="514">
        <f t="shared" si="48"/>
        <v>60861.842351522042</v>
      </c>
      <c r="AT31" s="456" t="s">
        <v>345</v>
      </c>
      <c r="AU31" s="512">
        <f t="shared" si="49"/>
        <v>47090.238199397245</v>
      </c>
      <c r="AV31" s="513">
        <f t="shared" si="50"/>
        <v>5203.4713210333957</v>
      </c>
      <c r="AW31" s="513">
        <f t="shared" si="51"/>
        <v>9418.047639879449</v>
      </c>
      <c r="AX31" s="514">
        <f t="shared" si="52"/>
        <v>61711.757160310088</v>
      </c>
      <c r="AY31" s="551"/>
      <c r="AZ31" s="512">
        <f t="shared" si="53"/>
        <v>47602.738199397245</v>
      </c>
      <c r="BA31" s="513">
        <f t="shared" si="54"/>
        <v>5260.1025710333952</v>
      </c>
      <c r="BB31" s="513">
        <f t="shared" si="55"/>
        <v>9520.547639879449</v>
      </c>
      <c r="BC31" s="514">
        <f t="shared" si="56"/>
        <v>62383.388410310086</v>
      </c>
      <c r="BD31" s="551"/>
      <c r="BE31" s="512">
        <f>AZ31*1.01</f>
        <v>48078.765581391221</v>
      </c>
      <c r="BF31" s="513">
        <f t="shared" si="57"/>
        <v>5312.7035967437296</v>
      </c>
      <c r="BG31" s="513">
        <f t="shared" si="58"/>
        <v>9615.7531162782452</v>
      </c>
      <c r="BH31" s="514">
        <f t="shared" si="59"/>
        <v>63007.222294413201</v>
      </c>
      <c r="BI31" s="603"/>
      <c r="BM31" s="285">
        <v>0.65499999999883585</v>
      </c>
    </row>
    <row r="32" spans="1:65" ht="13.5" x14ac:dyDescent="0.25">
      <c r="A32" s="460"/>
      <c r="B32" s="456" t="s">
        <v>34</v>
      </c>
      <c r="C32" s="512">
        <v>44643</v>
      </c>
      <c r="D32" s="567">
        <v>4799.1224999999995</v>
      </c>
      <c r="E32" s="513">
        <v>8928.6</v>
      </c>
      <c r="F32" s="514">
        <v>58370.722499999996</v>
      </c>
      <c r="G32" s="551"/>
      <c r="H32" s="512">
        <f t="shared" si="0"/>
        <v>45089.43</v>
      </c>
      <c r="I32" s="567">
        <f t="shared" si="14"/>
        <v>4892.2031550000002</v>
      </c>
      <c r="J32" s="513">
        <f t="shared" si="15"/>
        <v>9017.8860000000004</v>
      </c>
      <c r="K32" s="568">
        <f t="shared" si="16"/>
        <v>58999.519155000002</v>
      </c>
      <c r="L32" s="551"/>
      <c r="M32" s="512">
        <f t="shared" si="1"/>
        <v>45540.3243</v>
      </c>
      <c r="N32" s="567">
        <f t="shared" si="17"/>
        <v>4941.1251865499999</v>
      </c>
      <c r="O32" s="513">
        <f t="shared" si="18"/>
        <v>9108.0648600000004</v>
      </c>
      <c r="P32" s="568">
        <f t="shared" si="19"/>
        <v>59589.51434655</v>
      </c>
      <c r="Q32" s="551"/>
      <c r="R32" s="512">
        <f t="shared" si="40"/>
        <v>45540.3243</v>
      </c>
      <c r="S32" s="567">
        <f t="shared" si="20"/>
        <v>4941.1251865499999</v>
      </c>
      <c r="T32" s="513">
        <f t="shared" si="21"/>
        <v>9108.0648600000004</v>
      </c>
      <c r="U32" s="568">
        <f t="shared" si="22"/>
        <v>59589.51434655</v>
      </c>
      <c r="V32" s="551"/>
      <c r="W32" s="456" t="s">
        <v>34</v>
      </c>
      <c r="X32" s="512">
        <f t="shared" si="23"/>
        <v>46337.279975250007</v>
      </c>
      <c r="Y32" s="513">
        <f t="shared" si="24"/>
        <v>5073.9321572898762</v>
      </c>
      <c r="Z32" s="513">
        <f t="shared" si="25"/>
        <v>9267.4559950500025</v>
      </c>
      <c r="AA32" s="568">
        <f t="shared" si="26"/>
        <v>60678.668127589888</v>
      </c>
      <c r="AB32" s="551"/>
      <c r="AC32" s="456" t="s">
        <v>34</v>
      </c>
      <c r="AD32" s="512">
        <f t="shared" si="41"/>
        <v>46337.279975250007</v>
      </c>
      <c r="AE32" s="513">
        <f t="shared" si="27"/>
        <v>5120.2694372651258</v>
      </c>
      <c r="AF32" s="513">
        <f t="shared" si="28"/>
        <v>9267.4559950500025</v>
      </c>
      <c r="AG32" s="568">
        <f t="shared" si="29"/>
        <v>60725.005407565135</v>
      </c>
      <c r="AH32" s="551"/>
      <c r="AI32" s="456" t="s">
        <v>346</v>
      </c>
      <c r="AJ32" s="512">
        <f t="shared" si="42"/>
        <v>47264.025574755011</v>
      </c>
      <c r="AK32" s="513">
        <f t="shared" si="43"/>
        <v>5222.6748260104287</v>
      </c>
      <c r="AL32" s="513">
        <f t="shared" si="44"/>
        <v>9452.8051149510029</v>
      </c>
      <c r="AM32" s="514">
        <f t="shared" si="45"/>
        <v>61939.505515716446</v>
      </c>
      <c r="AN32" s="551"/>
      <c r="AO32" s="456" t="s">
        <v>346</v>
      </c>
      <c r="AP32" s="512">
        <f t="shared" si="60"/>
        <v>47764.025574755011</v>
      </c>
      <c r="AQ32" s="513">
        <f t="shared" si="46"/>
        <v>5277.9248260104287</v>
      </c>
      <c r="AR32" s="513">
        <f t="shared" si="47"/>
        <v>9552.8051149510029</v>
      </c>
      <c r="AS32" s="514">
        <f t="shared" si="48"/>
        <v>62594.755515716446</v>
      </c>
      <c r="AT32" s="456" t="s">
        <v>346</v>
      </c>
      <c r="AU32" s="512">
        <f t="shared" si="49"/>
        <v>48445.626214123884</v>
      </c>
      <c r="AV32" s="513">
        <f t="shared" si="50"/>
        <v>5353.2416966606888</v>
      </c>
      <c r="AW32" s="513">
        <f t="shared" si="51"/>
        <v>9689.1252428247772</v>
      </c>
      <c r="AX32" s="514">
        <f t="shared" si="52"/>
        <v>63487.99315360935</v>
      </c>
      <c r="AY32" s="551"/>
      <c r="AZ32" s="512">
        <f t="shared" si="53"/>
        <v>48958.126214123884</v>
      </c>
      <c r="BA32" s="513">
        <f t="shared" si="54"/>
        <v>5409.8729466606892</v>
      </c>
      <c r="BB32" s="513">
        <f t="shared" si="55"/>
        <v>9791.6252428247772</v>
      </c>
      <c r="BC32" s="514">
        <f t="shared" si="56"/>
        <v>64159.624403609349</v>
      </c>
      <c r="BD32" s="551"/>
      <c r="BE32" s="512">
        <f>AZ32*1.01</f>
        <v>49447.707476265125</v>
      </c>
      <c r="BF32" s="513">
        <f t="shared" si="57"/>
        <v>5463.9716761272966</v>
      </c>
      <c r="BG32" s="513">
        <f t="shared" si="58"/>
        <v>9889.5414952530264</v>
      </c>
      <c r="BH32" s="514">
        <f t="shared" si="59"/>
        <v>64801.220647645445</v>
      </c>
      <c r="BI32" s="603"/>
      <c r="BM32" s="285">
        <v>-0.2775000000037835</v>
      </c>
    </row>
    <row r="33" spans="1:65" ht="13.5" x14ac:dyDescent="0.25">
      <c r="A33" s="461"/>
      <c r="B33" s="456" t="s">
        <v>35</v>
      </c>
      <c r="C33" s="512">
        <v>45930</v>
      </c>
      <c r="D33" s="567">
        <v>4937.4750000000004</v>
      </c>
      <c r="E33" s="513">
        <v>9186</v>
      </c>
      <c r="F33" s="514">
        <v>60053.474999999999</v>
      </c>
      <c r="G33" s="551"/>
      <c r="H33" s="512">
        <f t="shared" si="0"/>
        <v>46389.3</v>
      </c>
      <c r="I33" s="567">
        <f t="shared" si="14"/>
        <v>5033.2390500000001</v>
      </c>
      <c r="J33" s="513">
        <f t="shared" si="15"/>
        <v>9277.86</v>
      </c>
      <c r="K33" s="568">
        <f t="shared" si="16"/>
        <v>60700.399050000007</v>
      </c>
      <c r="L33" s="551"/>
      <c r="M33" s="512">
        <f t="shared" si="1"/>
        <v>46853.193000000007</v>
      </c>
      <c r="N33" s="567">
        <f t="shared" si="17"/>
        <v>5083.5714405000008</v>
      </c>
      <c r="O33" s="513">
        <f t="shared" si="18"/>
        <v>9370.638600000002</v>
      </c>
      <c r="P33" s="568">
        <f t="shared" si="19"/>
        <v>61307.403040500009</v>
      </c>
      <c r="Q33" s="551"/>
      <c r="R33" s="512">
        <f t="shared" si="40"/>
        <v>46853.193000000007</v>
      </c>
      <c r="S33" s="567">
        <f t="shared" si="20"/>
        <v>5083.5714405000008</v>
      </c>
      <c r="T33" s="513">
        <f t="shared" si="21"/>
        <v>9370.638600000002</v>
      </c>
      <c r="U33" s="568">
        <f t="shared" si="22"/>
        <v>61307.403040500009</v>
      </c>
      <c r="V33" s="551"/>
      <c r="W33" s="456" t="s">
        <v>35</v>
      </c>
      <c r="X33" s="512">
        <f t="shared" si="23"/>
        <v>47673.123877500009</v>
      </c>
      <c r="Y33" s="513">
        <f t="shared" si="24"/>
        <v>5220.2070645862514</v>
      </c>
      <c r="Z33" s="513">
        <f t="shared" si="25"/>
        <v>9534.6247755000022</v>
      </c>
      <c r="AA33" s="568">
        <f t="shared" si="26"/>
        <v>62427.955717586265</v>
      </c>
      <c r="AB33" s="551"/>
      <c r="AC33" s="456" t="s">
        <v>35</v>
      </c>
      <c r="AD33" s="512">
        <f t="shared" si="41"/>
        <v>47673.123877500009</v>
      </c>
      <c r="AE33" s="513">
        <f t="shared" si="27"/>
        <v>5267.8801884637514</v>
      </c>
      <c r="AF33" s="513">
        <f t="shared" si="28"/>
        <v>9534.6247755000022</v>
      </c>
      <c r="AG33" s="568">
        <f t="shared" si="29"/>
        <v>62475.62884146376</v>
      </c>
      <c r="AH33" s="551"/>
      <c r="AI33" s="456" t="s">
        <v>347</v>
      </c>
      <c r="AJ33" s="512">
        <f t="shared" si="42"/>
        <v>48626.586355050007</v>
      </c>
      <c r="AK33" s="513">
        <f t="shared" si="43"/>
        <v>5373.2377922330261</v>
      </c>
      <c r="AL33" s="513">
        <f t="shared" si="44"/>
        <v>9725.3172710100025</v>
      </c>
      <c r="AM33" s="514">
        <f t="shared" si="45"/>
        <v>63725.141418293038</v>
      </c>
      <c r="AN33" s="551"/>
      <c r="AO33" s="456" t="s">
        <v>347</v>
      </c>
      <c r="AP33" s="512">
        <f t="shared" si="60"/>
        <v>49126.586355050007</v>
      </c>
      <c r="AQ33" s="513">
        <f t="shared" si="46"/>
        <v>5428.4877922330261</v>
      </c>
      <c r="AR33" s="513">
        <f t="shared" si="47"/>
        <v>9825.3172710100025</v>
      </c>
      <c r="AS33" s="514">
        <f t="shared" si="48"/>
        <v>64380.391418293038</v>
      </c>
      <c r="AT33" s="456" t="s">
        <v>347</v>
      </c>
      <c r="AU33" s="512">
        <f t="shared" si="49"/>
        <v>49842.251013926252</v>
      </c>
      <c r="AV33" s="513">
        <f t="shared" si="50"/>
        <v>5507.5687370388505</v>
      </c>
      <c r="AW33" s="513">
        <f t="shared" si="51"/>
        <v>9968.4502027852504</v>
      </c>
      <c r="AX33" s="514">
        <f t="shared" si="52"/>
        <v>65318.26995375035</v>
      </c>
      <c r="AY33" s="551"/>
      <c r="AZ33" s="512">
        <f t="shared" si="53"/>
        <v>50354.751013926252</v>
      </c>
      <c r="BA33" s="513">
        <f t="shared" si="54"/>
        <v>5564.1999870388508</v>
      </c>
      <c r="BB33" s="513">
        <f t="shared" si="55"/>
        <v>10070.95020278525</v>
      </c>
      <c r="BC33" s="514">
        <f t="shared" si="56"/>
        <v>65989.901203750356</v>
      </c>
      <c r="BD33" s="551"/>
      <c r="BE33" s="512">
        <f t="shared" ref="BE33:BE34" si="62">AZ33*1.01</f>
        <v>50858.298524065518</v>
      </c>
      <c r="BF33" s="513">
        <f t="shared" si="57"/>
        <v>5619.8419869092395</v>
      </c>
      <c r="BG33" s="513">
        <f t="shared" si="58"/>
        <v>10171.659704813104</v>
      </c>
      <c r="BH33" s="514">
        <f t="shared" si="59"/>
        <v>66649.800215787865</v>
      </c>
      <c r="BI33" s="425" t="s">
        <v>44</v>
      </c>
      <c r="BM33" s="285">
        <v>0.47499999999854481</v>
      </c>
    </row>
    <row r="34" spans="1:65" ht="14.25" thickBot="1" x14ac:dyDescent="0.3">
      <c r="A34" s="461"/>
      <c r="B34" s="456" t="s">
        <v>36</v>
      </c>
      <c r="C34" s="554">
        <v>47255</v>
      </c>
      <c r="D34" s="570">
        <v>5079.9125000000004</v>
      </c>
      <c r="E34" s="525">
        <v>9451</v>
      </c>
      <c r="F34" s="526">
        <v>61785.912499999999</v>
      </c>
      <c r="G34" s="551"/>
      <c r="H34" s="554">
        <f t="shared" si="0"/>
        <v>47727.55</v>
      </c>
      <c r="I34" s="570">
        <f t="shared" si="14"/>
        <v>5178.4391750000004</v>
      </c>
      <c r="J34" s="525">
        <f t="shared" si="15"/>
        <v>9545.51</v>
      </c>
      <c r="K34" s="571">
        <f t="shared" si="16"/>
        <v>62451.499175000004</v>
      </c>
      <c r="L34" s="551"/>
      <c r="M34" s="554">
        <f t="shared" si="1"/>
        <v>48204.825500000006</v>
      </c>
      <c r="N34" s="570">
        <f t="shared" si="17"/>
        <v>5230.2235667500008</v>
      </c>
      <c r="O34" s="525">
        <f t="shared" si="18"/>
        <v>9640.9651000000013</v>
      </c>
      <c r="P34" s="571">
        <f t="shared" si="19"/>
        <v>63076.014166750007</v>
      </c>
      <c r="Q34" s="551"/>
      <c r="R34" s="554">
        <f t="shared" si="40"/>
        <v>48204.825500000006</v>
      </c>
      <c r="S34" s="570">
        <f t="shared" si="20"/>
        <v>5230.2235667500008</v>
      </c>
      <c r="T34" s="525">
        <f t="shared" si="21"/>
        <v>9640.9651000000013</v>
      </c>
      <c r="U34" s="571">
        <f t="shared" si="22"/>
        <v>63076.014166750007</v>
      </c>
      <c r="V34" s="551"/>
      <c r="W34" s="456" t="s">
        <v>36</v>
      </c>
      <c r="X34" s="554">
        <f t="shared" si="23"/>
        <v>49048.409946250009</v>
      </c>
      <c r="Y34" s="525">
        <f t="shared" si="24"/>
        <v>5370.8008891143763</v>
      </c>
      <c r="Z34" s="525">
        <f t="shared" si="25"/>
        <v>9809.6819892500025</v>
      </c>
      <c r="AA34" s="571">
        <f t="shared" si="26"/>
        <v>64228.892824614391</v>
      </c>
      <c r="AB34" s="551"/>
      <c r="AC34" s="456" t="s">
        <v>36</v>
      </c>
      <c r="AD34" s="554">
        <f t="shared" si="41"/>
        <v>49048.409946250009</v>
      </c>
      <c r="AE34" s="525">
        <f t="shared" si="27"/>
        <v>5419.8492990606264</v>
      </c>
      <c r="AF34" s="525">
        <f t="shared" si="28"/>
        <v>9809.6819892500025</v>
      </c>
      <c r="AG34" s="571">
        <f t="shared" si="29"/>
        <v>64277.94123456064</v>
      </c>
      <c r="AH34" s="551"/>
      <c r="AI34" s="456" t="s">
        <v>348</v>
      </c>
      <c r="AJ34" s="554">
        <f t="shared" si="42"/>
        <v>50029.378145175011</v>
      </c>
      <c r="AK34" s="525">
        <f t="shared" si="43"/>
        <v>5528.2462850418387</v>
      </c>
      <c r="AL34" s="525">
        <f t="shared" si="44"/>
        <v>10005.875629035003</v>
      </c>
      <c r="AM34" s="526">
        <f t="shared" si="45"/>
        <v>65563.500059251848</v>
      </c>
      <c r="AN34" s="551"/>
      <c r="AO34" s="456" t="s">
        <v>348</v>
      </c>
      <c r="AP34" s="554">
        <f>AJ34*1.01</f>
        <v>50529.671926626761</v>
      </c>
      <c r="AQ34" s="525">
        <f t="shared" si="46"/>
        <v>5583.5287478922573</v>
      </c>
      <c r="AR34" s="525">
        <f t="shared" si="47"/>
        <v>10105.934385325352</v>
      </c>
      <c r="AS34" s="526">
        <f t="shared" si="48"/>
        <v>66219.135059844368</v>
      </c>
      <c r="AT34" s="456" t="s">
        <v>348</v>
      </c>
      <c r="AU34" s="554">
        <f t="shared" si="49"/>
        <v>51280.112598804379</v>
      </c>
      <c r="AV34" s="525">
        <f t="shared" si="50"/>
        <v>5666.4524421678843</v>
      </c>
      <c r="AW34" s="525">
        <f t="shared" si="51"/>
        <v>10256.022519760876</v>
      </c>
      <c r="AX34" s="526">
        <f t="shared" si="52"/>
        <v>67202.58756073314</v>
      </c>
      <c r="AY34" s="551"/>
      <c r="AZ34" s="512">
        <f t="shared" si="53"/>
        <v>51792.913724792423</v>
      </c>
      <c r="BA34" s="525">
        <f t="shared" si="54"/>
        <v>5723.1169665895632</v>
      </c>
      <c r="BB34" s="525">
        <f t="shared" si="55"/>
        <v>10358.582744958485</v>
      </c>
      <c r="BC34" s="526">
        <f t="shared" si="56"/>
        <v>67874.613436340471</v>
      </c>
      <c r="BD34" s="551"/>
      <c r="BE34" s="512">
        <f t="shared" si="62"/>
        <v>52310.84286204035</v>
      </c>
      <c r="BF34" s="525">
        <f t="shared" si="57"/>
        <v>5780.3481362554585</v>
      </c>
      <c r="BG34" s="525">
        <f t="shared" si="58"/>
        <v>10462.168572408071</v>
      </c>
      <c r="BH34" s="526">
        <f t="shared" si="59"/>
        <v>68553.359570703877</v>
      </c>
      <c r="BI34" s="434"/>
      <c r="BM34" s="285">
        <v>-8.7500000001455192E-2</v>
      </c>
    </row>
    <row r="35" spans="1:65" ht="13.15" customHeight="1" x14ac:dyDescent="0.25">
      <c r="A35" s="455" t="s">
        <v>46</v>
      </c>
      <c r="B35" s="463" t="s">
        <v>22</v>
      </c>
      <c r="C35" s="553">
        <v>52716</v>
      </c>
      <c r="D35" s="573">
        <v>5666.97</v>
      </c>
      <c r="E35" s="527">
        <v>10543.2</v>
      </c>
      <c r="F35" s="528">
        <v>68926.17</v>
      </c>
      <c r="G35" s="551"/>
      <c r="H35" s="553">
        <f t="shared" si="0"/>
        <v>53243.16</v>
      </c>
      <c r="I35" s="573">
        <f t="shared" si="14"/>
        <v>5776.8828600000006</v>
      </c>
      <c r="J35" s="527">
        <f t="shared" si="15"/>
        <v>10648.632000000001</v>
      </c>
      <c r="K35" s="574">
        <f t="shared" si="16"/>
        <v>69668.674859999999</v>
      </c>
      <c r="L35" s="551"/>
      <c r="M35" s="553">
        <f t="shared" si="1"/>
        <v>53775.591600000007</v>
      </c>
      <c r="N35" s="573">
        <f t="shared" si="17"/>
        <v>5834.6516886000009</v>
      </c>
      <c r="O35" s="527">
        <f t="shared" si="18"/>
        <v>10755.118320000001</v>
      </c>
      <c r="P35" s="574">
        <f t="shared" si="19"/>
        <v>70365.361608600011</v>
      </c>
      <c r="Q35" s="551"/>
      <c r="R35" s="553">
        <f t="shared" si="40"/>
        <v>53775.591600000007</v>
      </c>
      <c r="S35" s="573">
        <f t="shared" si="20"/>
        <v>5834.6516886000009</v>
      </c>
      <c r="T35" s="527">
        <f t="shared" si="21"/>
        <v>10755.118320000001</v>
      </c>
      <c r="U35" s="574">
        <f t="shared" si="22"/>
        <v>70365.361608600011</v>
      </c>
      <c r="V35" s="551"/>
      <c r="W35" s="463" t="s">
        <v>22</v>
      </c>
      <c r="X35" s="553">
        <f t="shared" si="23"/>
        <v>54716.664453000012</v>
      </c>
      <c r="Y35" s="527">
        <f t="shared" si="24"/>
        <v>5991.4747576035015</v>
      </c>
      <c r="Z35" s="527">
        <f t="shared" si="25"/>
        <v>10943.332890600002</v>
      </c>
      <c r="AA35" s="574">
        <f t="shared" si="26"/>
        <v>71651.472101203515</v>
      </c>
      <c r="AB35" s="551"/>
      <c r="AC35" s="463" t="s">
        <v>22</v>
      </c>
      <c r="AD35" s="553">
        <f t="shared" si="41"/>
        <v>54716.664453000012</v>
      </c>
      <c r="AE35" s="527">
        <f t="shared" si="27"/>
        <v>6046.1914220565013</v>
      </c>
      <c r="AF35" s="527">
        <f t="shared" si="28"/>
        <v>10943.332890600002</v>
      </c>
      <c r="AG35" s="574">
        <f t="shared" si="29"/>
        <v>71706.188765656523</v>
      </c>
      <c r="AH35" s="551"/>
      <c r="AI35" s="463" t="s">
        <v>22</v>
      </c>
      <c r="AJ35" s="553">
        <f t="shared" si="42"/>
        <v>55810.997742060012</v>
      </c>
      <c r="AK35" s="527">
        <f t="shared" si="43"/>
        <v>6167.1152504976317</v>
      </c>
      <c r="AL35" s="527">
        <f t="shared" si="44"/>
        <v>11162.199548412003</v>
      </c>
      <c r="AM35" s="528">
        <f t="shared" si="45"/>
        <v>73140.312540969651</v>
      </c>
      <c r="AN35" s="551"/>
      <c r="AO35" s="463" t="s">
        <v>22</v>
      </c>
      <c r="AP35" s="553">
        <f>AJ35*1.01</f>
        <v>56369.107719480613</v>
      </c>
      <c r="AQ35" s="527">
        <f t="shared" si="46"/>
        <v>6228.7864030026076</v>
      </c>
      <c r="AR35" s="527">
        <f t="shared" si="47"/>
        <v>11273.821543896123</v>
      </c>
      <c r="AS35" s="528">
        <f t="shared" si="48"/>
        <v>73871.715666379343</v>
      </c>
      <c r="AT35" s="463" t="s">
        <v>22</v>
      </c>
      <c r="AU35" s="553">
        <f t="shared" si="49"/>
        <v>57206.272685611504</v>
      </c>
      <c r="AV35" s="527">
        <f t="shared" si="50"/>
        <v>6321.2931317600714</v>
      </c>
      <c r="AW35" s="527">
        <f t="shared" si="51"/>
        <v>11441.254537122302</v>
      </c>
      <c r="AX35" s="528">
        <f t="shared" si="52"/>
        <v>74968.820354493888</v>
      </c>
      <c r="AY35" s="551"/>
      <c r="AZ35" s="553">
        <f t="shared" si="53"/>
        <v>57778.335412467626</v>
      </c>
      <c r="BA35" s="527">
        <f t="shared" si="54"/>
        <v>6384.5060630776725</v>
      </c>
      <c r="BB35" s="527">
        <f t="shared" si="55"/>
        <v>11555.667082493526</v>
      </c>
      <c r="BC35" s="528">
        <f t="shared" si="56"/>
        <v>75718.508558038826</v>
      </c>
      <c r="BD35" s="551"/>
      <c r="BE35" s="553">
        <f>AZ35*1.01</f>
        <v>58356.118766592306</v>
      </c>
      <c r="BF35" s="527">
        <f t="shared" si="57"/>
        <v>6448.3511237084494</v>
      </c>
      <c r="BG35" s="527">
        <f t="shared" si="58"/>
        <v>11671.223753318462</v>
      </c>
      <c r="BH35" s="528">
        <f t="shared" si="59"/>
        <v>76475.693643619219</v>
      </c>
      <c r="BI35" s="426" t="s">
        <v>353</v>
      </c>
      <c r="BM35" s="285">
        <v>0.16999999999825377</v>
      </c>
    </row>
    <row r="36" spans="1:65" ht="13.5" x14ac:dyDescent="0.25">
      <c r="A36" s="546" t="s">
        <v>67</v>
      </c>
      <c r="B36" s="456" t="s">
        <v>24</v>
      </c>
      <c r="C36" s="512">
        <v>54245</v>
      </c>
      <c r="D36" s="575">
        <v>5831.3374999999996</v>
      </c>
      <c r="E36" s="530">
        <v>10849</v>
      </c>
      <c r="F36" s="514">
        <v>70925.337499999994</v>
      </c>
      <c r="G36" s="551"/>
      <c r="H36" s="512">
        <f t="shared" si="0"/>
        <v>54787.45</v>
      </c>
      <c r="I36" s="575">
        <f t="shared" si="14"/>
        <v>5944.4383250000001</v>
      </c>
      <c r="J36" s="530">
        <f t="shared" si="15"/>
        <v>10957.49</v>
      </c>
      <c r="K36" s="568">
        <f t="shared" si="16"/>
        <v>71689.378324999998</v>
      </c>
      <c r="L36" s="551"/>
      <c r="M36" s="512">
        <f t="shared" si="1"/>
        <v>55335.324499999995</v>
      </c>
      <c r="N36" s="575">
        <f t="shared" si="17"/>
        <v>6003.8827082499993</v>
      </c>
      <c r="O36" s="530">
        <f t="shared" si="18"/>
        <v>11067.064899999999</v>
      </c>
      <c r="P36" s="568">
        <f t="shared" si="19"/>
        <v>72406.272108249992</v>
      </c>
      <c r="Q36" s="551"/>
      <c r="R36" s="512">
        <f t="shared" si="40"/>
        <v>55335.324499999995</v>
      </c>
      <c r="S36" s="575">
        <f t="shared" si="20"/>
        <v>6003.8827082499993</v>
      </c>
      <c r="T36" s="530">
        <f t="shared" si="21"/>
        <v>11067.064899999999</v>
      </c>
      <c r="U36" s="568">
        <f t="shared" si="22"/>
        <v>72406.272108249992</v>
      </c>
      <c r="V36" s="551"/>
      <c r="W36" s="456" t="s">
        <v>24</v>
      </c>
      <c r="X36" s="512">
        <f t="shared" si="23"/>
        <v>56303.692678749998</v>
      </c>
      <c r="Y36" s="530">
        <f t="shared" si="24"/>
        <v>6165.2543483231248</v>
      </c>
      <c r="Z36" s="530">
        <f t="shared" si="25"/>
        <v>11260.738535750001</v>
      </c>
      <c r="AA36" s="568">
        <f t="shared" si="26"/>
        <v>73729.685562823128</v>
      </c>
      <c r="AB36" s="551"/>
      <c r="AC36" s="456" t="s">
        <v>24</v>
      </c>
      <c r="AD36" s="512">
        <f t="shared" si="41"/>
        <v>56303.692678749998</v>
      </c>
      <c r="AE36" s="530">
        <f t="shared" si="27"/>
        <v>6221.5580410018747</v>
      </c>
      <c r="AF36" s="530">
        <f t="shared" si="28"/>
        <v>11260.738535750001</v>
      </c>
      <c r="AG36" s="568">
        <f t="shared" si="29"/>
        <v>73785.989255501874</v>
      </c>
      <c r="AH36" s="551"/>
      <c r="AI36" s="456" t="s">
        <v>24</v>
      </c>
      <c r="AJ36" s="512">
        <f t="shared" si="42"/>
        <v>57429.766532324997</v>
      </c>
      <c r="AK36" s="530">
        <f t="shared" si="43"/>
        <v>6345.9892018219125</v>
      </c>
      <c r="AL36" s="530">
        <f t="shared" si="44"/>
        <v>11485.953306465</v>
      </c>
      <c r="AM36" s="514">
        <f t="shared" si="45"/>
        <v>75261.70904061191</v>
      </c>
      <c r="AN36" s="551"/>
      <c r="AO36" s="456" t="s">
        <v>24</v>
      </c>
      <c r="AP36" s="512">
        <f>AJ36*1.01</f>
        <v>58004.064197648244</v>
      </c>
      <c r="AQ36" s="530">
        <f t="shared" si="46"/>
        <v>6409.4490938401314</v>
      </c>
      <c r="AR36" s="530">
        <f t="shared" si="47"/>
        <v>11600.81283952965</v>
      </c>
      <c r="AS36" s="514">
        <f t="shared" si="48"/>
        <v>76014.326131018024</v>
      </c>
      <c r="AT36" s="456" t="s">
        <v>24</v>
      </c>
      <c r="AU36" s="512">
        <f t="shared" si="49"/>
        <v>58865.510695633115</v>
      </c>
      <c r="AV36" s="530">
        <f t="shared" si="50"/>
        <v>6504.6389318674592</v>
      </c>
      <c r="AW36" s="530">
        <f t="shared" si="51"/>
        <v>11773.102139126624</v>
      </c>
      <c r="AX36" s="514">
        <f t="shared" si="52"/>
        <v>77143.251766627203</v>
      </c>
      <c r="AY36" s="551"/>
      <c r="AZ36" s="512">
        <f t="shared" si="53"/>
        <v>59454.165802589443</v>
      </c>
      <c r="BA36" s="530">
        <f t="shared" si="54"/>
        <v>6569.6853211861335</v>
      </c>
      <c r="BB36" s="530">
        <f t="shared" si="55"/>
        <v>11890.83316051789</v>
      </c>
      <c r="BC36" s="514">
        <f t="shared" si="56"/>
        <v>77914.684284293471</v>
      </c>
      <c r="BD36" s="551"/>
      <c r="BE36" s="512">
        <f>AZ36*1.01</f>
        <v>60048.70746061534</v>
      </c>
      <c r="BF36" s="530">
        <f t="shared" si="57"/>
        <v>6635.3821743979952</v>
      </c>
      <c r="BG36" s="530">
        <f t="shared" si="58"/>
        <v>12009.741492123068</v>
      </c>
      <c r="BH36" s="514">
        <f t="shared" si="59"/>
        <v>78693.831127136407</v>
      </c>
      <c r="BI36" s="417" t="s">
        <v>354</v>
      </c>
      <c r="BM36" s="285">
        <v>0.33749999999417923</v>
      </c>
    </row>
    <row r="37" spans="1:65" ht="14.25" customHeight="1" x14ac:dyDescent="0.25">
      <c r="A37" s="461"/>
      <c r="B37" s="456" t="s">
        <v>26</v>
      </c>
      <c r="C37" s="512">
        <v>55820</v>
      </c>
      <c r="D37" s="567">
        <v>6000.65</v>
      </c>
      <c r="E37" s="513">
        <v>11164</v>
      </c>
      <c r="F37" s="514">
        <v>72984.649999999994</v>
      </c>
      <c r="G37" s="551"/>
      <c r="H37" s="512">
        <f t="shared" si="0"/>
        <v>56378.2</v>
      </c>
      <c r="I37" s="567">
        <f t="shared" si="14"/>
        <v>6117.0346999999992</v>
      </c>
      <c r="J37" s="513">
        <f t="shared" si="15"/>
        <v>11275.64</v>
      </c>
      <c r="K37" s="568">
        <f t="shared" si="16"/>
        <v>73770.874699999986</v>
      </c>
      <c r="L37" s="551"/>
      <c r="M37" s="512">
        <f t="shared" si="1"/>
        <v>56941.981999999996</v>
      </c>
      <c r="N37" s="567">
        <f t="shared" si="17"/>
        <v>6178.2050469999995</v>
      </c>
      <c r="O37" s="513">
        <f t="shared" si="18"/>
        <v>11388.3964</v>
      </c>
      <c r="P37" s="568">
        <f t="shared" si="19"/>
        <v>74508.583446999997</v>
      </c>
      <c r="Q37" s="551"/>
      <c r="R37" s="512">
        <f t="shared" si="40"/>
        <v>56941.981999999996</v>
      </c>
      <c r="S37" s="567">
        <f t="shared" si="20"/>
        <v>6178.2050469999995</v>
      </c>
      <c r="T37" s="513">
        <f t="shared" si="21"/>
        <v>11388.3964</v>
      </c>
      <c r="U37" s="568">
        <f t="shared" si="22"/>
        <v>74508.583446999997</v>
      </c>
      <c r="V37" s="551"/>
      <c r="W37" s="456" t="s">
        <v>26</v>
      </c>
      <c r="X37" s="512">
        <f t="shared" si="23"/>
        <v>57938.466684999999</v>
      </c>
      <c r="Y37" s="513">
        <f t="shared" si="24"/>
        <v>6344.2621020075003</v>
      </c>
      <c r="Z37" s="513">
        <f t="shared" si="25"/>
        <v>11587.693337000001</v>
      </c>
      <c r="AA37" s="568">
        <f t="shared" si="26"/>
        <v>75870.422124007498</v>
      </c>
      <c r="AB37" s="551"/>
      <c r="AC37" s="456" t="s">
        <v>26</v>
      </c>
      <c r="AD37" s="512">
        <f t="shared" si="41"/>
        <v>57938.466684999999</v>
      </c>
      <c r="AE37" s="513">
        <f t="shared" si="27"/>
        <v>6402.2005686925004</v>
      </c>
      <c r="AF37" s="513">
        <f t="shared" si="28"/>
        <v>11587.693337000001</v>
      </c>
      <c r="AG37" s="568">
        <f t="shared" si="29"/>
        <v>75928.360590692508</v>
      </c>
      <c r="AH37" s="551"/>
      <c r="AI37" s="456" t="s">
        <v>26</v>
      </c>
      <c r="AJ37" s="512">
        <f t="shared" si="42"/>
        <v>59097.236018700001</v>
      </c>
      <c r="AK37" s="513">
        <f t="shared" si="43"/>
        <v>6530.24458006635</v>
      </c>
      <c r="AL37" s="513">
        <f t="shared" si="44"/>
        <v>11819.447203740001</v>
      </c>
      <c r="AM37" s="514">
        <f t="shared" si="45"/>
        <v>77446.927802506354</v>
      </c>
      <c r="AN37" s="551"/>
      <c r="AO37" s="456" t="s">
        <v>26</v>
      </c>
      <c r="AP37" s="512">
        <f t="shared" ref="AP37:AP38" si="63">AJ37*1.01</f>
        <v>59688.208378887</v>
      </c>
      <c r="AQ37" s="513">
        <f t="shared" si="46"/>
        <v>6595.5470258670139</v>
      </c>
      <c r="AR37" s="513">
        <f t="shared" si="47"/>
        <v>11937.6416757774</v>
      </c>
      <c r="AS37" s="514">
        <f t="shared" si="48"/>
        <v>78221.397080531417</v>
      </c>
      <c r="AT37" s="456" t="s">
        <v>26</v>
      </c>
      <c r="AU37" s="512">
        <f t="shared" si="49"/>
        <v>60574.666919167496</v>
      </c>
      <c r="AV37" s="513">
        <f t="shared" si="50"/>
        <v>6693.5006945680079</v>
      </c>
      <c r="AW37" s="513">
        <f t="shared" si="51"/>
        <v>12114.933383833501</v>
      </c>
      <c r="AX37" s="514">
        <f t="shared" si="52"/>
        <v>79383.10099756901</v>
      </c>
      <c r="AY37" s="551"/>
      <c r="AZ37" s="512">
        <f t="shared" si="53"/>
        <v>61180.413588359173</v>
      </c>
      <c r="BA37" s="513">
        <f t="shared" si="54"/>
        <v>6760.4357015136884</v>
      </c>
      <c r="BB37" s="513">
        <f t="shared" si="55"/>
        <v>12236.082717671836</v>
      </c>
      <c r="BC37" s="514">
        <f t="shared" si="56"/>
        <v>80176.932007544689</v>
      </c>
      <c r="BD37" s="551"/>
      <c r="BE37" s="512">
        <f t="shared" ref="BE37:BE38" si="64">AZ37*1.01</f>
        <v>61792.217724242764</v>
      </c>
      <c r="BF37" s="513">
        <f t="shared" si="57"/>
        <v>6828.0400585288253</v>
      </c>
      <c r="BG37" s="513">
        <f t="shared" si="58"/>
        <v>12358.443544848553</v>
      </c>
      <c r="BH37" s="514">
        <f t="shared" si="59"/>
        <v>80978.701327620132</v>
      </c>
      <c r="BI37" s="603" t="s">
        <v>355</v>
      </c>
      <c r="BM37" s="285">
        <v>0.64999999999417923</v>
      </c>
    </row>
    <row r="38" spans="1:65" ht="12.75" customHeight="1" thickBot="1" x14ac:dyDescent="0.3">
      <c r="A38" s="461"/>
      <c r="B38" s="456" t="s">
        <v>28</v>
      </c>
      <c r="C38" s="554">
        <v>57442</v>
      </c>
      <c r="D38" s="570">
        <v>6175.0150000000003</v>
      </c>
      <c r="E38" s="525">
        <v>11488.400000000001</v>
      </c>
      <c r="F38" s="526">
        <v>75105.415000000008</v>
      </c>
      <c r="G38" s="551"/>
      <c r="H38" s="554">
        <f t="shared" si="0"/>
        <v>58016.42</v>
      </c>
      <c r="I38" s="570">
        <f t="shared" si="14"/>
        <v>6294.7815700000001</v>
      </c>
      <c r="J38" s="525">
        <f t="shared" si="15"/>
        <v>11603.284</v>
      </c>
      <c r="K38" s="571">
        <f t="shared" si="16"/>
        <v>75914.48556999999</v>
      </c>
      <c r="L38" s="551"/>
      <c r="M38" s="554">
        <f t="shared" si="1"/>
        <v>58596.584199999998</v>
      </c>
      <c r="N38" s="570">
        <f t="shared" si="17"/>
        <v>6357.7293856999995</v>
      </c>
      <c r="O38" s="525">
        <f t="shared" si="18"/>
        <v>11719.31684</v>
      </c>
      <c r="P38" s="571">
        <f t="shared" si="19"/>
        <v>76673.630425699987</v>
      </c>
      <c r="Q38" s="551"/>
      <c r="R38" s="554">
        <f t="shared" si="40"/>
        <v>58596.584199999998</v>
      </c>
      <c r="S38" s="570">
        <f t="shared" si="20"/>
        <v>6357.7293856999995</v>
      </c>
      <c r="T38" s="525">
        <f t="shared" si="21"/>
        <v>11719.31684</v>
      </c>
      <c r="U38" s="571">
        <f t="shared" si="22"/>
        <v>76673.630425699987</v>
      </c>
      <c r="V38" s="551"/>
      <c r="W38" s="456" t="s">
        <v>28</v>
      </c>
      <c r="X38" s="554">
        <f t="shared" si="23"/>
        <v>59622.024423499999</v>
      </c>
      <c r="Y38" s="525">
        <f t="shared" si="24"/>
        <v>6528.61167437325</v>
      </c>
      <c r="Z38" s="525">
        <f t="shared" si="25"/>
        <v>11924.404884700001</v>
      </c>
      <c r="AA38" s="571">
        <f t="shared" si="26"/>
        <v>78075.040982573264</v>
      </c>
      <c r="AB38" s="551"/>
      <c r="AC38" s="456" t="s">
        <v>28</v>
      </c>
      <c r="AD38" s="554">
        <f t="shared" si="41"/>
        <v>59622.024423499999</v>
      </c>
      <c r="AE38" s="525">
        <f t="shared" si="27"/>
        <v>6588.2336987967501</v>
      </c>
      <c r="AF38" s="525">
        <f t="shared" si="28"/>
        <v>11924.404884700001</v>
      </c>
      <c r="AG38" s="571">
        <f t="shared" si="29"/>
        <v>78134.663006996736</v>
      </c>
      <c r="AH38" s="551"/>
      <c r="AI38" s="456" t="s">
        <v>28</v>
      </c>
      <c r="AJ38" s="554">
        <f t="shared" si="42"/>
        <v>60814.464911969997</v>
      </c>
      <c r="AK38" s="525">
        <f t="shared" si="43"/>
        <v>6719.9983727726849</v>
      </c>
      <c r="AL38" s="525">
        <f t="shared" si="44"/>
        <v>12162.892982394</v>
      </c>
      <c r="AM38" s="526">
        <f t="shared" si="45"/>
        <v>79697.356267136682</v>
      </c>
      <c r="AN38" s="551"/>
      <c r="AO38" s="456" t="s">
        <v>28</v>
      </c>
      <c r="AP38" s="512">
        <f t="shared" si="63"/>
        <v>61422.609561089695</v>
      </c>
      <c r="AQ38" s="525">
        <f t="shared" si="46"/>
        <v>6787.1983565004111</v>
      </c>
      <c r="AR38" s="525">
        <f t="shared" si="47"/>
        <v>12284.521912217941</v>
      </c>
      <c r="AS38" s="526">
        <f t="shared" si="48"/>
        <v>80494.329829808048</v>
      </c>
      <c r="AT38" s="456" t="s">
        <v>28</v>
      </c>
      <c r="AU38" s="554">
        <f t="shared" si="49"/>
        <v>62334.826534769243</v>
      </c>
      <c r="AV38" s="525">
        <f t="shared" si="50"/>
        <v>6887.9983320920019</v>
      </c>
      <c r="AW38" s="525">
        <f t="shared" si="51"/>
        <v>12466.965306953849</v>
      </c>
      <c r="AX38" s="526">
        <f t="shared" si="52"/>
        <v>81689.790173815098</v>
      </c>
      <c r="AY38" s="551"/>
      <c r="AZ38" s="554">
        <f t="shared" si="53"/>
        <v>62958.174800116933</v>
      </c>
      <c r="BA38" s="525">
        <f t="shared" si="54"/>
        <v>6956.8783154129214</v>
      </c>
      <c r="BB38" s="525">
        <f t="shared" si="55"/>
        <v>12591.634960023388</v>
      </c>
      <c r="BC38" s="526">
        <f t="shared" si="56"/>
        <v>82506.688075553247</v>
      </c>
      <c r="BD38" s="551"/>
      <c r="BE38" s="512">
        <f t="shared" si="64"/>
        <v>63587.756548118101</v>
      </c>
      <c r="BF38" s="525">
        <f t="shared" si="57"/>
        <v>7026.4470985670505</v>
      </c>
      <c r="BG38" s="525">
        <f t="shared" si="58"/>
        <v>12717.551309623621</v>
      </c>
      <c r="BH38" s="526">
        <f t="shared" si="59"/>
        <v>83331.754956308781</v>
      </c>
      <c r="BI38" s="647"/>
      <c r="BM38" s="285">
        <v>0.41500000000814907</v>
      </c>
    </row>
    <row r="39" spans="1:65" ht="13.15" customHeight="1" x14ac:dyDescent="0.25">
      <c r="A39" s="455" t="s">
        <v>49</v>
      </c>
      <c r="B39" s="463" t="s">
        <v>22</v>
      </c>
      <c r="C39" s="553">
        <v>64125</v>
      </c>
      <c r="D39" s="567">
        <v>6893.4375</v>
      </c>
      <c r="E39" s="513">
        <v>12825</v>
      </c>
      <c r="F39" s="514">
        <v>83843.4375</v>
      </c>
      <c r="G39" s="551"/>
      <c r="H39" s="553">
        <f t="shared" si="0"/>
        <v>64766.25</v>
      </c>
      <c r="I39" s="567">
        <f t="shared" si="14"/>
        <v>7027.1381250000004</v>
      </c>
      <c r="J39" s="513">
        <f t="shared" si="15"/>
        <v>12953.25</v>
      </c>
      <c r="K39" s="568">
        <f t="shared" si="16"/>
        <v>84746.638124999998</v>
      </c>
      <c r="L39" s="551"/>
      <c r="M39" s="553">
        <f t="shared" si="1"/>
        <v>65413.912499999999</v>
      </c>
      <c r="N39" s="567">
        <f t="shared" si="17"/>
        <v>7097.40950625</v>
      </c>
      <c r="O39" s="513">
        <f t="shared" si="18"/>
        <v>13082.782500000001</v>
      </c>
      <c r="P39" s="568">
        <f t="shared" si="19"/>
        <v>85594.104506250005</v>
      </c>
      <c r="Q39" s="551"/>
      <c r="R39" s="553">
        <f t="shared" si="40"/>
        <v>65413.912499999999</v>
      </c>
      <c r="S39" s="567">
        <f t="shared" si="20"/>
        <v>7097.40950625</v>
      </c>
      <c r="T39" s="513">
        <f t="shared" si="21"/>
        <v>13082.782500000001</v>
      </c>
      <c r="U39" s="568">
        <f t="shared" si="22"/>
        <v>85594.104506250005</v>
      </c>
      <c r="V39" s="551"/>
      <c r="W39" s="463" t="s">
        <v>22</v>
      </c>
      <c r="X39" s="553">
        <f t="shared" si="23"/>
        <v>66558.655968749998</v>
      </c>
      <c r="Y39" s="513">
        <f t="shared" si="24"/>
        <v>7288.1728285781246</v>
      </c>
      <c r="Z39" s="513">
        <f t="shared" si="25"/>
        <v>13311.73119375</v>
      </c>
      <c r="AA39" s="568">
        <f t="shared" si="26"/>
        <v>87158.559991078131</v>
      </c>
      <c r="AB39" s="551"/>
      <c r="AC39" s="463" t="s">
        <v>22</v>
      </c>
      <c r="AD39" s="553">
        <f t="shared" si="41"/>
        <v>66558.655968749998</v>
      </c>
      <c r="AE39" s="513">
        <f t="shared" si="27"/>
        <v>7354.7314845468745</v>
      </c>
      <c r="AF39" s="513">
        <f t="shared" si="28"/>
        <v>13311.73119375</v>
      </c>
      <c r="AG39" s="568">
        <f t="shared" si="29"/>
        <v>87225.118647046882</v>
      </c>
      <c r="AH39" s="551"/>
      <c r="AI39" s="463" t="s">
        <v>22</v>
      </c>
      <c r="AJ39" s="553">
        <f t="shared" si="42"/>
        <v>67889.829088125</v>
      </c>
      <c r="AK39" s="513">
        <f t="shared" si="43"/>
        <v>7501.8261142378124</v>
      </c>
      <c r="AL39" s="513">
        <f t="shared" si="44"/>
        <v>13577.965817625001</v>
      </c>
      <c r="AM39" s="514">
        <f t="shared" si="45"/>
        <v>88969.621019987826</v>
      </c>
      <c r="AN39" s="551"/>
      <c r="AO39" s="463" t="s">
        <v>22</v>
      </c>
      <c r="AP39" s="553">
        <f>AJ39*1.01</f>
        <v>68568.727379006246</v>
      </c>
      <c r="AQ39" s="513">
        <f t="shared" si="46"/>
        <v>7576.8443753801903</v>
      </c>
      <c r="AR39" s="513">
        <f t="shared" si="47"/>
        <v>13713.74547580125</v>
      </c>
      <c r="AS39" s="514">
        <f t="shared" si="48"/>
        <v>89859.317230187677</v>
      </c>
      <c r="AT39" s="463" t="s">
        <v>22</v>
      </c>
      <c r="AU39" s="553">
        <f t="shared" si="49"/>
        <v>69587.074815328117</v>
      </c>
      <c r="AV39" s="513">
        <f t="shared" si="50"/>
        <v>7689.3717670937567</v>
      </c>
      <c r="AW39" s="513">
        <f t="shared" si="51"/>
        <v>13917.414963065625</v>
      </c>
      <c r="AX39" s="514">
        <f t="shared" si="52"/>
        <v>91193.861545487511</v>
      </c>
      <c r="AY39" s="551"/>
      <c r="AZ39" s="553">
        <f t="shared" si="53"/>
        <v>70282.945563481393</v>
      </c>
      <c r="BA39" s="513">
        <f t="shared" si="54"/>
        <v>7766.2654847646936</v>
      </c>
      <c r="BB39" s="513">
        <f t="shared" si="55"/>
        <v>14056.58911269628</v>
      </c>
      <c r="BC39" s="514">
        <f t="shared" si="56"/>
        <v>92105.800160942366</v>
      </c>
      <c r="BD39" s="551"/>
      <c r="BE39" s="553">
        <f>AZ39*1.01</f>
        <v>70985.775019116205</v>
      </c>
      <c r="BF39" s="513">
        <f t="shared" si="57"/>
        <v>7843.9281396123406</v>
      </c>
      <c r="BG39" s="513">
        <f t="shared" si="58"/>
        <v>14197.155003823242</v>
      </c>
      <c r="BH39" s="514">
        <f t="shared" si="59"/>
        <v>93026.858162551784</v>
      </c>
      <c r="BI39" s="436"/>
      <c r="BM39" s="285">
        <v>0.4375</v>
      </c>
    </row>
    <row r="40" spans="1:65" ht="13.5" x14ac:dyDescent="0.25">
      <c r="A40" s="546" t="s">
        <v>68</v>
      </c>
      <c r="B40" s="456" t="s">
        <v>24</v>
      </c>
      <c r="C40" s="512">
        <v>65996</v>
      </c>
      <c r="D40" s="567">
        <v>7094.57</v>
      </c>
      <c r="E40" s="513">
        <v>13199.2</v>
      </c>
      <c r="F40" s="514">
        <v>86289.77</v>
      </c>
      <c r="G40" s="551"/>
      <c r="H40" s="512">
        <f t="shared" si="0"/>
        <v>66655.960000000006</v>
      </c>
      <c r="I40" s="567">
        <f t="shared" si="14"/>
        <v>7232.1716600000009</v>
      </c>
      <c r="J40" s="513">
        <f t="shared" si="15"/>
        <v>13331.192000000003</v>
      </c>
      <c r="K40" s="568">
        <f t="shared" si="16"/>
        <v>87219.323660000024</v>
      </c>
      <c r="L40" s="551"/>
      <c r="M40" s="512">
        <f t="shared" si="1"/>
        <v>67322.519600000014</v>
      </c>
      <c r="N40" s="567">
        <f t="shared" si="17"/>
        <v>7304.4933766000013</v>
      </c>
      <c r="O40" s="513">
        <f t="shared" si="18"/>
        <v>13464.503920000003</v>
      </c>
      <c r="P40" s="568">
        <f t="shared" si="19"/>
        <v>88091.51689660002</v>
      </c>
      <c r="Q40" s="551"/>
      <c r="R40" s="512">
        <f t="shared" si="40"/>
        <v>67322.519600000014</v>
      </c>
      <c r="S40" s="567">
        <f t="shared" si="20"/>
        <v>7304.4933766000013</v>
      </c>
      <c r="T40" s="513">
        <f t="shared" si="21"/>
        <v>13464.503920000003</v>
      </c>
      <c r="U40" s="568">
        <f t="shared" si="22"/>
        <v>88091.51689660002</v>
      </c>
      <c r="V40" s="551"/>
      <c r="W40" s="456" t="s">
        <v>24</v>
      </c>
      <c r="X40" s="512">
        <f t="shared" si="23"/>
        <v>68500.663693000024</v>
      </c>
      <c r="Y40" s="513">
        <f t="shared" si="24"/>
        <v>7500.822674383503</v>
      </c>
      <c r="Z40" s="513">
        <f t="shared" si="25"/>
        <v>13700.132738600005</v>
      </c>
      <c r="AA40" s="568">
        <f t="shared" si="26"/>
        <v>89701.619105983526</v>
      </c>
      <c r="AB40" s="551"/>
      <c r="AC40" s="456" t="s">
        <v>24</v>
      </c>
      <c r="AD40" s="512">
        <f t="shared" si="41"/>
        <v>68500.663693000024</v>
      </c>
      <c r="AE40" s="513">
        <f t="shared" si="27"/>
        <v>7569.3233380765023</v>
      </c>
      <c r="AF40" s="513">
        <f t="shared" si="28"/>
        <v>13700.132738600005</v>
      </c>
      <c r="AG40" s="568">
        <f t="shared" si="29"/>
        <v>89770.11976967653</v>
      </c>
      <c r="AH40" s="551"/>
      <c r="AI40" s="456" t="s">
        <v>24</v>
      </c>
      <c r="AJ40" s="512">
        <f t="shared" si="42"/>
        <v>69870.676966860032</v>
      </c>
      <c r="AK40" s="513">
        <f t="shared" si="43"/>
        <v>7720.709804838034</v>
      </c>
      <c r="AL40" s="513">
        <f t="shared" si="44"/>
        <v>13974.135393372007</v>
      </c>
      <c r="AM40" s="514">
        <f t="shared" si="45"/>
        <v>91565.52216507007</v>
      </c>
      <c r="AN40" s="551"/>
      <c r="AO40" s="456" t="s">
        <v>24</v>
      </c>
      <c r="AP40" s="512">
        <f>AJ40*1.01</f>
        <v>70569.383736528631</v>
      </c>
      <c r="AQ40" s="513">
        <f t="shared" si="46"/>
        <v>7797.9169028864135</v>
      </c>
      <c r="AR40" s="513">
        <f t="shared" si="47"/>
        <v>14113.876747305727</v>
      </c>
      <c r="AS40" s="514">
        <f t="shared" si="48"/>
        <v>92481.177386720767</v>
      </c>
      <c r="AT40" s="456" t="s">
        <v>24</v>
      </c>
      <c r="AU40" s="512">
        <f t="shared" si="49"/>
        <v>71617.443891031522</v>
      </c>
      <c r="AV40" s="513">
        <f t="shared" si="50"/>
        <v>7913.7275499589832</v>
      </c>
      <c r="AW40" s="513">
        <f t="shared" si="51"/>
        <v>14323.488778206305</v>
      </c>
      <c r="AX40" s="514">
        <f t="shared" si="52"/>
        <v>93854.660219196812</v>
      </c>
      <c r="AY40" s="551"/>
      <c r="AZ40" s="512">
        <f t="shared" si="53"/>
        <v>72333.618329941834</v>
      </c>
      <c r="BA40" s="513">
        <f t="shared" si="54"/>
        <v>7992.8648254585723</v>
      </c>
      <c r="BB40" s="513">
        <f t="shared" si="55"/>
        <v>14466.723665988367</v>
      </c>
      <c r="BC40" s="514">
        <f t="shared" si="56"/>
        <v>94793.206821388769</v>
      </c>
      <c r="BD40" s="551"/>
      <c r="BE40" s="512">
        <f>AZ40*1.01</f>
        <v>73056.954513241246</v>
      </c>
      <c r="BF40" s="513">
        <f t="shared" si="57"/>
        <v>8072.7934737131582</v>
      </c>
      <c r="BG40" s="513">
        <f t="shared" si="58"/>
        <v>14611.390902648251</v>
      </c>
      <c r="BH40" s="514">
        <f t="shared" si="59"/>
        <v>95741.138889602647</v>
      </c>
      <c r="BI40" s="648" t="s">
        <v>356</v>
      </c>
      <c r="BM40" s="285">
        <v>-0.22999999999592546</v>
      </c>
    </row>
    <row r="41" spans="1:65" ht="13.5" x14ac:dyDescent="0.25">
      <c r="A41" s="546"/>
      <c r="B41" s="456" t="s">
        <v>26</v>
      </c>
      <c r="C41" s="512">
        <v>66885</v>
      </c>
      <c r="D41" s="567">
        <v>7095</v>
      </c>
      <c r="E41" s="513">
        <v>13200</v>
      </c>
      <c r="F41" s="514">
        <v>86295</v>
      </c>
      <c r="G41" s="551"/>
      <c r="H41" s="512">
        <f t="shared" si="0"/>
        <v>67553.850000000006</v>
      </c>
      <c r="I41" s="567">
        <f t="shared" si="14"/>
        <v>7329.5927250000004</v>
      </c>
      <c r="J41" s="513">
        <f t="shared" si="15"/>
        <v>13510.770000000002</v>
      </c>
      <c r="K41" s="568">
        <f t="shared" si="16"/>
        <v>88394.212725000005</v>
      </c>
      <c r="L41" s="551"/>
      <c r="M41" s="512">
        <f t="shared" si="1"/>
        <v>68229.388500000001</v>
      </c>
      <c r="N41" s="567">
        <f t="shared" si="17"/>
        <v>7402.8886522499997</v>
      </c>
      <c r="O41" s="513">
        <f t="shared" si="18"/>
        <v>13645.877700000001</v>
      </c>
      <c r="P41" s="568">
        <f t="shared" si="19"/>
        <v>89278.154852249994</v>
      </c>
      <c r="Q41" s="551"/>
      <c r="R41" s="512">
        <f t="shared" si="40"/>
        <v>68229.388500000001</v>
      </c>
      <c r="S41" s="567">
        <f t="shared" si="20"/>
        <v>7402.8886522499997</v>
      </c>
      <c r="T41" s="513">
        <f t="shared" si="21"/>
        <v>13645.877700000001</v>
      </c>
      <c r="U41" s="568">
        <f t="shared" si="22"/>
        <v>89278.154852249994</v>
      </c>
      <c r="V41" s="551"/>
      <c r="W41" s="456" t="s">
        <v>26</v>
      </c>
      <c r="X41" s="512">
        <f t="shared" si="23"/>
        <v>69423.402798750001</v>
      </c>
      <c r="Y41" s="513">
        <f t="shared" si="24"/>
        <v>7601.8626064631253</v>
      </c>
      <c r="Z41" s="513">
        <f t="shared" si="25"/>
        <v>13884.680559750001</v>
      </c>
      <c r="AA41" s="568">
        <f t="shared" si="26"/>
        <v>90909.945964963132</v>
      </c>
      <c r="AB41" s="551"/>
      <c r="AC41" s="456" t="s">
        <v>26</v>
      </c>
      <c r="AD41" s="512">
        <f t="shared" si="41"/>
        <v>69423.402798750001</v>
      </c>
      <c r="AE41" s="513">
        <f t="shared" si="27"/>
        <v>7671.2860092618748</v>
      </c>
      <c r="AF41" s="513">
        <f t="shared" si="28"/>
        <v>13884.680559750001</v>
      </c>
      <c r="AG41" s="568">
        <f t="shared" si="29"/>
        <v>90979.369367761887</v>
      </c>
      <c r="AH41" s="551"/>
      <c r="AI41" s="456" t="s">
        <v>26</v>
      </c>
      <c r="AJ41" s="512">
        <f t="shared" si="42"/>
        <v>70811.870854724999</v>
      </c>
      <c r="AK41" s="513">
        <f t="shared" si="43"/>
        <v>7824.7117294471127</v>
      </c>
      <c r="AL41" s="513">
        <f t="shared" si="44"/>
        <v>14162.374170945001</v>
      </c>
      <c r="AM41" s="514">
        <f t="shared" si="45"/>
        <v>92798.956755117106</v>
      </c>
      <c r="AN41" s="551"/>
      <c r="AO41" s="456" t="s">
        <v>26</v>
      </c>
      <c r="AP41" s="512">
        <f>AJ41*1.01</f>
        <v>71519.989563272247</v>
      </c>
      <c r="AQ41" s="513">
        <f t="shared" si="46"/>
        <v>7902.9588467415833</v>
      </c>
      <c r="AR41" s="513">
        <f t="shared" si="47"/>
        <v>14303.997912654449</v>
      </c>
      <c r="AS41" s="514">
        <f t="shared" si="48"/>
        <v>93726.946322668286</v>
      </c>
      <c r="AT41" s="456" t="s">
        <v>26</v>
      </c>
      <c r="AU41" s="512">
        <f t="shared" si="49"/>
        <v>72582.167626093113</v>
      </c>
      <c r="AV41" s="513">
        <f t="shared" si="50"/>
        <v>8020.3295226832888</v>
      </c>
      <c r="AW41" s="513">
        <f t="shared" si="51"/>
        <v>14516.433525218623</v>
      </c>
      <c r="AX41" s="514">
        <f t="shared" si="52"/>
        <v>95118.930673995026</v>
      </c>
      <c r="AY41" s="551"/>
      <c r="AZ41" s="512">
        <f t="shared" si="53"/>
        <v>73307.98930235405</v>
      </c>
      <c r="BA41" s="513">
        <f t="shared" si="54"/>
        <v>8100.5328179101225</v>
      </c>
      <c r="BB41" s="513">
        <f t="shared" si="55"/>
        <v>14661.597860470811</v>
      </c>
      <c r="BC41" s="514">
        <f t="shared" si="56"/>
        <v>96070.119980734977</v>
      </c>
      <c r="BD41" s="551"/>
      <c r="BE41" s="512">
        <f t="shared" ref="BE41:BE42" si="65">AZ41*1.01</f>
        <v>74041.069195377597</v>
      </c>
      <c r="BF41" s="513">
        <f t="shared" si="57"/>
        <v>8181.5381460892249</v>
      </c>
      <c r="BG41" s="513">
        <f t="shared" si="58"/>
        <v>14808.213839075521</v>
      </c>
      <c r="BH41" s="514">
        <f t="shared" si="59"/>
        <v>97030.821180542349</v>
      </c>
      <c r="BI41" s="648"/>
      <c r="BM41" s="285">
        <v>5</v>
      </c>
    </row>
    <row r="42" spans="1:65" ht="14.25" thickBot="1" x14ac:dyDescent="0.3">
      <c r="A42" s="547"/>
      <c r="B42" s="533" t="s">
        <v>28</v>
      </c>
      <c r="C42" s="524">
        <v>68817</v>
      </c>
      <c r="D42" s="576">
        <v>7194.3872437500004</v>
      </c>
      <c r="E42" s="531">
        <v>13384.906500000001</v>
      </c>
      <c r="F42" s="532">
        <v>87503.826243749994</v>
      </c>
      <c r="G42" s="551"/>
      <c r="H42" s="524">
        <f t="shared" si="0"/>
        <v>69505.17</v>
      </c>
      <c r="I42" s="576">
        <f t="shared" si="14"/>
        <v>7541.3109450000002</v>
      </c>
      <c r="J42" s="531">
        <f t="shared" si="15"/>
        <v>13901.034</v>
      </c>
      <c r="K42" s="577">
        <f t="shared" si="16"/>
        <v>90947.514945000003</v>
      </c>
      <c r="L42" s="551"/>
      <c r="M42" s="524">
        <f t="shared" si="1"/>
        <v>70200.221699999995</v>
      </c>
      <c r="N42" s="576">
        <f t="shared" si="17"/>
        <v>7616.7240544499991</v>
      </c>
      <c r="O42" s="531">
        <f t="shared" si="18"/>
        <v>14040.04434</v>
      </c>
      <c r="P42" s="577">
        <f t="shared" si="19"/>
        <v>91856.990094449982</v>
      </c>
      <c r="Q42" s="551"/>
      <c r="R42" s="524">
        <f t="shared" si="40"/>
        <v>70200.221699999995</v>
      </c>
      <c r="S42" s="576">
        <f t="shared" si="20"/>
        <v>7616.7240544499991</v>
      </c>
      <c r="T42" s="531">
        <f t="shared" si="21"/>
        <v>14040.04434</v>
      </c>
      <c r="U42" s="577">
        <f t="shared" si="22"/>
        <v>91856.990094449982</v>
      </c>
      <c r="V42" s="551"/>
      <c r="W42" s="533" t="s">
        <v>28</v>
      </c>
      <c r="X42" s="524">
        <f t="shared" si="23"/>
        <v>71428.725579749997</v>
      </c>
      <c r="Y42" s="531">
        <f t="shared" si="24"/>
        <v>7821.4454509826246</v>
      </c>
      <c r="Z42" s="531">
        <f t="shared" si="25"/>
        <v>14285.74511595</v>
      </c>
      <c r="AA42" s="577">
        <f t="shared" si="26"/>
        <v>93535.916146682634</v>
      </c>
      <c r="AB42" s="551"/>
      <c r="AC42" s="533" t="s">
        <v>28</v>
      </c>
      <c r="AD42" s="524">
        <f t="shared" si="41"/>
        <v>71428.725579749997</v>
      </c>
      <c r="AE42" s="531">
        <f t="shared" si="27"/>
        <v>7892.8741765623745</v>
      </c>
      <c r="AF42" s="531">
        <f t="shared" si="28"/>
        <v>14285.74511595</v>
      </c>
      <c r="AG42" s="577">
        <f t="shared" si="29"/>
        <v>93607.344872262373</v>
      </c>
      <c r="AH42" s="551"/>
      <c r="AI42" s="533" t="s">
        <v>28</v>
      </c>
      <c r="AJ42" s="524">
        <f t="shared" si="42"/>
        <v>72857.300091344994</v>
      </c>
      <c r="AK42" s="531">
        <f t="shared" si="43"/>
        <v>8050.7316600936219</v>
      </c>
      <c r="AL42" s="531">
        <f t="shared" si="44"/>
        <v>14571.460018268999</v>
      </c>
      <c r="AM42" s="532">
        <f t="shared" si="45"/>
        <v>95479.491769707616</v>
      </c>
      <c r="AN42" s="551"/>
      <c r="AO42" s="533" t="s">
        <v>28</v>
      </c>
      <c r="AP42" s="524">
        <f>AJ42*1.01</f>
        <v>73585.873092258451</v>
      </c>
      <c r="AQ42" s="531">
        <f t="shared" si="46"/>
        <v>8131.2389766945589</v>
      </c>
      <c r="AR42" s="531">
        <f t="shared" si="47"/>
        <v>14717.174618451691</v>
      </c>
      <c r="AS42" s="532">
        <f t="shared" si="48"/>
        <v>96434.286687404703</v>
      </c>
      <c r="AT42" s="533" t="s">
        <v>28</v>
      </c>
      <c r="AU42" s="524">
        <f t="shared" si="49"/>
        <v>74678.732593628607</v>
      </c>
      <c r="AV42" s="531">
        <f t="shared" si="50"/>
        <v>8251.9999515959607</v>
      </c>
      <c r="AW42" s="531">
        <f t="shared" si="51"/>
        <v>14935.746518725722</v>
      </c>
      <c r="AX42" s="532">
        <f t="shared" si="52"/>
        <v>97866.47906395029</v>
      </c>
      <c r="AY42" s="551"/>
      <c r="AZ42" s="524">
        <f t="shared" si="53"/>
        <v>75425.519919564904</v>
      </c>
      <c r="BA42" s="531">
        <f t="shared" si="54"/>
        <v>8334.5199511119226</v>
      </c>
      <c r="BB42" s="531">
        <f t="shared" si="55"/>
        <v>15085.103983912981</v>
      </c>
      <c r="BC42" s="532">
        <f t="shared" si="56"/>
        <v>98845.143854589813</v>
      </c>
      <c r="BD42" s="551"/>
      <c r="BE42" s="524">
        <f t="shared" si="65"/>
        <v>76179.775118760546</v>
      </c>
      <c r="BF42" s="531">
        <f t="shared" si="57"/>
        <v>8417.8651506230399</v>
      </c>
      <c r="BG42" s="531">
        <f t="shared" si="58"/>
        <v>15235.955023752111</v>
      </c>
      <c r="BH42" s="532">
        <f t="shared" si="59"/>
        <v>99833.595293135702</v>
      </c>
      <c r="BI42" s="437"/>
      <c r="BM42" s="285">
        <v>-0.17375625000568107</v>
      </c>
    </row>
    <row r="43" spans="1:65" ht="12.75" customHeight="1" x14ac:dyDescent="0.2">
      <c r="A43" s="302"/>
      <c r="BI43" s="262"/>
    </row>
    <row r="44" spans="1:65" ht="12.75" customHeight="1" x14ac:dyDescent="0.2">
      <c r="A44" s="302"/>
      <c r="AK44" s="418"/>
      <c r="AQ44" s="418"/>
      <c r="BI44" s="262"/>
    </row>
    <row r="45" spans="1:65" ht="12.75" customHeight="1" x14ac:dyDescent="0.2">
      <c r="A45" s="302"/>
      <c r="BI45" s="262"/>
    </row>
    <row r="46" spans="1:65" ht="12.75" customHeight="1" x14ac:dyDescent="0.2">
      <c r="A46" s="302"/>
      <c r="BI46" s="262"/>
    </row>
    <row r="47" spans="1:65" ht="13.5" customHeight="1" x14ac:dyDescent="0.2">
      <c r="A47" s="303" t="s">
        <v>53</v>
      </c>
      <c r="BI47" s="304"/>
    </row>
    <row r="48" spans="1:65" ht="15" customHeight="1" x14ac:dyDescent="0.2">
      <c r="A48" s="649" t="s">
        <v>262</v>
      </c>
      <c r="B48" s="649"/>
      <c r="C48" s="649"/>
      <c r="D48" s="649"/>
      <c r="E48" s="649"/>
      <c r="F48" s="649"/>
      <c r="G48" s="649"/>
      <c r="H48" s="649"/>
      <c r="I48" s="649"/>
      <c r="J48" s="649"/>
      <c r="K48" s="649"/>
      <c r="L48" s="649"/>
      <c r="M48" s="649"/>
      <c r="N48" s="649"/>
      <c r="O48" s="649"/>
      <c r="P48" s="649"/>
      <c r="Q48" s="649"/>
      <c r="R48" s="649"/>
      <c r="S48" s="649"/>
      <c r="T48" s="649"/>
      <c r="U48" s="649"/>
      <c r="V48" s="649"/>
      <c r="W48" s="649"/>
      <c r="X48" s="649"/>
      <c r="Y48" s="649"/>
      <c r="Z48" s="649"/>
      <c r="AA48" s="649"/>
      <c r="AB48" s="649"/>
      <c r="AC48" s="649"/>
      <c r="AD48" s="649"/>
      <c r="AE48" s="649"/>
      <c r="AF48" s="649"/>
      <c r="AG48" s="649"/>
      <c r="AH48" s="649"/>
      <c r="AI48" s="649"/>
      <c r="AJ48" s="649"/>
      <c r="AK48" s="649"/>
      <c r="AL48" s="649"/>
      <c r="AM48" s="649"/>
      <c r="AN48" s="649"/>
      <c r="AO48" s="649"/>
      <c r="AP48" s="649"/>
      <c r="AQ48" s="649"/>
      <c r="AR48" s="649"/>
      <c r="AS48" s="649"/>
      <c r="AT48" s="649"/>
      <c r="AU48" s="649"/>
      <c r="AV48" s="649"/>
      <c r="AW48" s="649"/>
      <c r="AX48" s="649"/>
      <c r="AY48" s="649"/>
      <c r="AZ48" s="649"/>
      <c r="BA48" s="649"/>
      <c r="BB48" s="649"/>
      <c r="BC48" s="649"/>
      <c r="BD48" s="649"/>
      <c r="BE48" s="649"/>
      <c r="BF48" s="649"/>
      <c r="BG48" s="649"/>
      <c r="BH48" s="649"/>
      <c r="BI48" s="649"/>
      <c r="BM48" s="305"/>
    </row>
    <row r="49" spans="1:65" s="307" customFormat="1" ht="15" customHeight="1" x14ac:dyDescent="0.2">
      <c r="A49" s="306"/>
      <c r="B49" s="306"/>
      <c r="C49" s="306"/>
      <c r="D49" s="306"/>
      <c r="E49" s="306"/>
      <c r="F49" s="306"/>
      <c r="G49" s="306"/>
      <c r="H49" s="306"/>
      <c r="I49" s="306"/>
      <c r="J49" s="306"/>
      <c r="K49" s="306"/>
      <c r="L49" s="309"/>
      <c r="M49" s="306"/>
      <c r="N49" s="306"/>
      <c r="O49" s="306"/>
      <c r="P49" s="306"/>
      <c r="Q49" s="309"/>
      <c r="R49" s="306"/>
      <c r="S49" s="306"/>
      <c r="T49" s="306"/>
      <c r="U49" s="306"/>
      <c r="V49" s="309"/>
      <c r="W49" s="309"/>
      <c r="X49" s="306"/>
      <c r="Y49" s="306"/>
      <c r="Z49" s="306"/>
      <c r="AA49" s="306"/>
      <c r="AB49" s="309"/>
      <c r="AC49" s="309"/>
      <c r="AD49" s="306"/>
      <c r="AE49" s="306"/>
      <c r="AF49" s="306"/>
      <c r="AG49" s="306"/>
      <c r="AH49" s="309"/>
      <c r="AI49" s="309"/>
      <c r="AJ49" s="306"/>
      <c r="AK49" s="306"/>
      <c r="AL49" s="306"/>
      <c r="AM49" s="306"/>
      <c r="AN49" s="309"/>
      <c r="AO49" s="309"/>
      <c r="AP49" s="306"/>
      <c r="AQ49" s="306"/>
      <c r="AR49" s="306"/>
      <c r="AS49" s="306"/>
      <c r="AT49" s="309"/>
      <c r="AU49" s="306"/>
      <c r="AV49" s="306"/>
      <c r="AW49" s="306"/>
      <c r="AX49" s="306"/>
      <c r="AY49" s="309"/>
      <c r="AZ49" s="306"/>
      <c r="BA49" s="306"/>
      <c r="BB49" s="306"/>
      <c r="BC49" s="306"/>
      <c r="BD49" s="309"/>
      <c r="BE49" s="306"/>
      <c r="BF49" s="306"/>
      <c r="BG49" s="306"/>
      <c r="BH49" s="306"/>
      <c r="BI49" s="306"/>
      <c r="BM49" s="306"/>
    </row>
    <row r="50" spans="1:65" ht="12.75" customHeight="1" x14ac:dyDescent="0.2">
      <c r="A50" s="650" t="s">
        <v>263</v>
      </c>
      <c r="B50" s="650"/>
      <c r="C50" s="650"/>
      <c r="D50" s="650"/>
      <c r="E50" s="650"/>
      <c r="F50" s="650"/>
      <c r="G50" s="650"/>
      <c r="H50" s="650"/>
      <c r="I50" s="650"/>
      <c r="J50" s="650"/>
      <c r="K50" s="650"/>
      <c r="L50" s="650"/>
      <c r="M50" s="650"/>
      <c r="N50" s="650"/>
      <c r="O50" s="650"/>
      <c r="P50" s="650"/>
      <c r="Q50" s="650"/>
      <c r="R50" s="650"/>
      <c r="S50" s="650"/>
      <c r="T50" s="650"/>
      <c r="U50" s="650"/>
      <c r="V50" s="650"/>
      <c r="W50" s="650"/>
      <c r="X50" s="650"/>
      <c r="Y50" s="650"/>
      <c r="Z50" s="650"/>
      <c r="AA50" s="650"/>
      <c r="AB50" s="650"/>
      <c r="AC50" s="650"/>
      <c r="AD50" s="650"/>
      <c r="AE50" s="650"/>
      <c r="AF50" s="650"/>
      <c r="AG50" s="650"/>
      <c r="AH50" s="650"/>
      <c r="AI50" s="650"/>
      <c r="AJ50" s="650"/>
      <c r="AK50" s="650"/>
      <c r="AL50" s="650"/>
      <c r="AM50" s="650"/>
      <c r="AN50" s="650"/>
      <c r="AO50" s="650"/>
      <c r="AP50" s="650"/>
      <c r="AQ50" s="650"/>
      <c r="AR50" s="650"/>
      <c r="AS50" s="650"/>
      <c r="AT50" s="650"/>
      <c r="AU50" s="650"/>
      <c r="AV50" s="650"/>
      <c r="AW50" s="650"/>
      <c r="AX50" s="650"/>
      <c r="AY50" s="650"/>
      <c r="AZ50" s="650"/>
      <c r="BA50" s="650"/>
      <c r="BB50" s="650"/>
      <c r="BC50" s="650"/>
      <c r="BD50" s="650"/>
      <c r="BE50" s="650"/>
      <c r="BF50" s="650"/>
      <c r="BG50" s="650"/>
      <c r="BH50" s="650"/>
      <c r="BI50" s="650"/>
      <c r="BM50" s="308"/>
    </row>
    <row r="51" spans="1:65" ht="12.75" customHeight="1" x14ac:dyDescent="0.2">
      <c r="A51" s="308"/>
      <c r="B51" s="308"/>
      <c r="C51" s="308"/>
      <c r="D51" s="308"/>
      <c r="E51" s="308"/>
      <c r="F51" s="308"/>
      <c r="G51" s="309"/>
      <c r="H51" s="317"/>
      <c r="I51" s="317"/>
      <c r="J51" s="317"/>
      <c r="K51" s="317"/>
      <c r="L51" s="309"/>
      <c r="M51" s="317"/>
      <c r="N51" s="317"/>
      <c r="O51" s="317"/>
      <c r="P51" s="317"/>
      <c r="Q51" s="309"/>
      <c r="R51" s="317"/>
      <c r="S51" s="317"/>
      <c r="T51" s="317"/>
      <c r="U51" s="317"/>
      <c r="V51" s="309"/>
      <c r="W51" s="309"/>
      <c r="X51" s="317"/>
      <c r="Y51" s="317"/>
      <c r="Z51" s="317"/>
      <c r="AA51" s="317"/>
      <c r="AB51" s="309"/>
      <c r="AC51" s="309"/>
      <c r="AD51" s="317"/>
      <c r="AE51" s="317"/>
      <c r="AF51" s="317"/>
      <c r="AG51" s="317"/>
      <c r="AH51" s="309"/>
      <c r="AI51" s="309"/>
      <c r="AJ51" s="317"/>
      <c r="AK51" s="317"/>
      <c r="AL51" s="317"/>
      <c r="AM51" s="317"/>
      <c r="AN51" s="309"/>
      <c r="AO51" s="309"/>
      <c r="AP51" s="440"/>
      <c r="AQ51" s="440"/>
      <c r="AR51" s="440"/>
      <c r="AS51" s="440"/>
      <c r="AT51" s="309"/>
      <c r="AU51" s="317"/>
      <c r="AV51" s="317"/>
      <c r="AW51" s="317"/>
      <c r="AX51" s="317"/>
      <c r="AY51" s="309"/>
      <c r="AZ51" s="440"/>
      <c r="BA51" s="440"/>
      <c r="BB51" s="440"/>
      <c r="BC51" s="440"/>
      <c r="BD51" s="309"/>
      <c r="BE51" s="445"/>
      <c r="BF51" s="445"/>
      <c r="BG51" s="445"/>
      <c r="BH51" s="445"/>
      <c r="BI51" s="308"/>
      <c r="BM51" s="309"/>
    </row>
    <row r="52" spans="1:65" ht="42.75" customHeight="1" x14ac:dyDescent="0.2">
      <c r="A52" s="644" t="s">
        <v>264</v>
      </c>
      <c r="B52" s="644"/>
      <c r="C52" s="644"/>
      <c r="D52" s="644"/>
      <c r="E52" s="644"/>
      <c r="F52" s="644"/>
      <c r="G52" s="644"/>
      <c r="H52" s="644"/>
      <c r="I52" s="644"/>
      <c r="J52" s="644"/>
      <c r="K52" s="644"/>
      <c r="L52" s="644"/>
      <c r="M52" s="644"/>
      <c r="N52" s="644"/>
      <c r="O52" s="644"/>
      <c r="P52" s="644"/>
      <c r="Q52" s="644"/>
      <c r="R52" s="644"/>
      <c r="S52" s="644"/>
      <c r="T52" s="644"/>
      <c r="U52" s="644"/>
      <c r="V52" s="644"/>
      <c r="W52" s="644"/>
      <c r="X52" s="644"/>
      <c r="Y52" s="644"/>
      <c r="Z52" s="644"/>
      <c r="AA52" s="644"/>
      <c r="AB52" s="644"/>
      <c r="AC52" s="644"/>
      <c r="AD52" s="644"/>
      <c r="AE52" s="644"/>
      <c r="AF52" s="644"/>
      <c r="AG52" s="644"/>
      <c r="AH52" s="644"/>
      <c r="AI52" s="644"/>
      <c r="AJ52" s="644"/>
      <c r="AK52" s="644"/>
      <c r="AL52" s="644"/>
      <c r="AM52" s="644"/>
      <c r="AN52" s="644"/>
      <c r="AO52" s="644"/>
      <c r="AP52" s="644"/>
      <c r="AQ52" s="644"/>
      <c r="AR52" s="644"/>
      <c r="AS52" s="644"/>
      <c r="AT52" s="644"/>
      <c r="AU52" s="644"/>
      <c r="AV52" s="644"/>
      <c r="AW52" s="644"/>
      <c r="AX52" s="644"/>
      <c r="AY52" s="644"/>
      <c r="AZ52" s="644"/>
      <c r="BA52" s="644"/>
      <c r="BB52" s="644"/>
      <c r="BC52" s="644"/>
      <c r="BD52" s="644"/>
      <c r="BE52" s="644"/>
      <c r="BF52" s="644"/>
      <c r="BG52" s="644"/>
      <c r="BH52" s="644"/>
      <c r="BI52" s="644"/>
      <c r="BM52" s="310"/>
    </row>
    <row r="53" spans="1:65" ht="12.75" customHeight="1" x14ac:dyDescent="0.2">
      <c r="A53" s="311"/>
      <c r="B53" s="312"/>
      <c r="C53" s="313"/>
      <c r="D53" s="313"/>
      <c r="E53" s="313"/>
      <c r="F53" s="313"/>
      <c r="G53" s="314"/>
      <c r="H53" s="313"/>
      <c r="I53" s="313"/>
      <c r="J53" s="313"/>
      <c r="K53" s="313"/>
      <c r="L53" s="314"/>
      <c r="M53" s="313"/>
      <c r="N53" s="313"/>
      <c r="O53" s="313"/>
      <c r="P53" s="313"/>
      <c r="Q53" s="314"/>
      <c r="R53" s="313"/>
      <c r="S53" s="313"/>
      <c r="T53" s="313"/>
      <c r="U53" s="313"/>
      <c r="V53" s="314"/>
      <c r="W53" s="314"/>
      <c r="X53" s="313"/>
      <c r="Y53" s="313"/>
      <c r="Z53" s="313"/>
      <c r="AA53" s="313"/>
      <c r="AB53" s="314"/>
      <c r="AC53" s="314"/>
      <c r="AD53" s="313"/>
      <c r="AE53" s="313"/>
      <c r="AF53" s="313"/>
      <c r="AG53" s="313"/>
      <c r="AH53" s="314"/>
      <c r="AI53" s="314"/>
      <c r="AJ53" s="313"/>
      <c r="AK53" s="313"/>
      <c r="AL53" s="313"/>
      <c r="AM53" s="313"/>
      <c r="AN53" s="314"/>
      <c r="AO53" s="314"/>
      <c r="AP53" s="313"/>
      <c r="AQ53" s="313"/>
      <c r="AR53" s="313"/>
      <c r="AS53" s="313"/>
      <c r="AT53" s="314"/>
      <c r="AU53" s="313"/>
      <c r="AV53" s="313"/>
      <c r="AW53" s="313"/>
      <c r="AX53" s="313"/>
      <c r="AY53" s="314"/>
      <c r="AZ53" s="313"/>
      <c r="BA53" s="313"/>
      <c r="BB53" s="313"/>
      <c r="BC53" s="313"/>
      <c r="BD53" s="314"/>
      <c r="BE53" s="313"/>
      <c r="BF53" s="313"/>
      <c r="BG53" s="313"/>
      <c r="BH53" s="313"/>
      <c r="BI53" s="277"/>
      <c r="BM53" s="314"/>
    </row>
    <row r="54" spans="1:65" ht="12.75" customHeight="1" x14ac:dyDescent="0.2"/>
    <row r="55" spans="1:65" ht="12.75" customHeight="1" x14ac:dyDescent="0.2"/>
  </sheetData>
  <mergeCells count="67">
    <mergeCell ref="BE3:BH3"/>
    <mergeCell ref="BE6:BE7"/>
    <mergeCell ref="BF6:BF7"/>
    <mergeCell ref="BG6:BG7"/>
    <mergeCell ref="BH6:BH7"/>
    <mergeCell ref="AZ3:BC3"/>
    <mergeCell ref="AZ6:AZ7"/>
    <mergeCell ref="BA6:BA7"/>
    <mergeCell ref="BB6:BB7"/>
    <mergeCell ref="BC6:BC7"/>
    <mergeCell ref="AP2:AS2"/>
    <mergeCell ref="AP3:AS3"/>
    <mergeCell ref="AP6:AP7"/>
    <mergeCell ref="AQ6:AQ7"/>
    <mergeCell ref="AR6:AR7"/>
    <mergeCell ref="AS6:AS7"/>
    <mergeCell ref="X2:AA2"/>
    <mergeCell ref="AD2:AG2"/>
    <mergeCell ref="AJ2:AM2"/>
    <mergeCell ref="AJ3:AM3"/>
    <mergeCell ref="AJ6:AJ7"/>
    <mergeCell ref="AK6:AK7"/>
    <mergeCell ref="AL6:AL7"/>
    <mergeCell ref="AM6:AM7"/>
    <mergeCell ref="AA6:AA7"/>
    <mergeCell ref="AD3:AG3"/>
    <mergeCell ref="AD6:AD7"/>
    <mergeCell ref="AE6:AE7"/>
    <mergeCell ref="AF6:AF7"/>
    <mergeCell ref="AG6:AG7"/>
    <mergeCell ref="O6:O7"/>
    <mergeCell ref="P6:P7"/>
    <mergeCell ref="AU3:AX3"/>
    <mergeCell ref="AU6:AU7"/>
    <mergeCell ref="AV6:AV7"/>
    <mergeCell ref="AW6:AW7"/>
    <mergeCell ref="AX6:AX7"/>
    <mergeCell ref="R3:U3"/>
    <mergeCell ref="R6:R7"/>
    <mergeCell ref="S6:S7"/>
    <mergeCell ref="T6:T7"/>
    <mergeCell ref="U6:U7"/>
    <mergeCell ref="X3:AA3"/>
    <mergeCell ref="X6:X7"/>
    <mergeCell ref="Y6:Y7"/>
    <mergeCell ref="Z6:Z7"/>
    <mergeCell ref="A50:BI50"/>
    <mergeCell ref="A52:BI52"/>
    <mergeCell ref="C3:F3"/>
    <mergeCell ref="C6:C7"/>
    <mergeCell ref="D6:D7"/>
    <mergeCell ref="E6:E7"/>
    <mergeCell ref="F6:F7"/>
    <mergeCell ref="A48:BI48"/>
    <mergeCell ref="H3:K3"/>
    <mergeCell ref="H6:H7"/>
    <mergeCell ref="I6:I7"/>
    <mergeCell ref="J6:J7"/>
    <mergeCell ref="K6:K7"/>
    <mergeCell ref="M3:P3"/>
    <mergeCell ref="M6:M7"/>
    <mergeCell ref="N6:N7"/>
    <mergeCell ref="BI40:BI41"/>
    <mergeCell ref="BI3:BI4"/>
    <mergeCell ref="BI26:BI27"/>
    <mergeCell ref="BI30:BI32"/>
    <mergeCell ref="BI37:BI3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U43"/>
  <sheetViews>
    <sheetView topLeftCell="B1" zoomScale="70" zoomScaleNormal="70" workbookViewId="0">
      <pane xSplit="3" ySplit="3" topLeftCell="AN4" activePane="bottomRight" state="frozen"/>
      <selection activeCell="B1" sqref="B1"/>
      <selection pane="topRight" activeCell="E1" sqref="E1"/>
      <selection pane="bottomLeft" activeCell="B4" sqref="B4"/>
      <selection pane="bottomRight" activeCell="C4" sqref="C4"/>
    </sheetView>
  </sheetViews>
  <sheetFormatPr defaultRowHeight="15" x14ac:dyDescent="0.25"/>
  <cols>
    <col min="1" max="1" width="4.42578125" customWidth="1"/>
    <col min="2" max="2" width="0.42578125" customWidth="1"/>
    <col min="3" max="3" width="31.140625" customWidth="1"/>
    <col min="4" max="4" width="16.7109375" customWidth="1"/>
    <col min="5" max="5" width="16" customWidth="1"/>
    <col min="6" max="6" width="14.85546875" customWidth="1"/>
    <col min="7" max="7" width="18.42578125" customWidth="1"/>
    <col min="8" max="8" width="24.28515625" customWidth="1"/>
    <col min="9" max="9" width="17.140625" customWidth="1"/>
    <col min="10" max="10" width="16" style="316" customWidth="1"/>
    <col min="11" max="11" width="14.85546875" style="316" customWidth="1"/>
    <col min="12" max="12" width="18.42578125" style="316" customWidth="1"/>
    <col min="13" max="13" width="24.28515625" style="316" customWidth="1"/>
    <col min="14" max="14" width="11.140625" bestFit="1" customWidth="1"/>
    <col min="15" max="15" width="20.140625" style="316" customWidth="1"/>
    <col min="16" max="16" width="14.85546875" style="316" customWidth="1"/>
    <col min="17" max="17" width="18.42578125" style="316" customWidth="1"/>
    <col min="18" max="18" width="24.28515625" style="316" customWidth="1"/>
    <col min="19" max="19" width="11.5703125" bestFit="1" customWidth="1"/>
    <col min="20" max="23" width="19.28515625" customWidth="1"/>
    <col min="24" max="24" width="0" hidden="1" customWidth="1"/>
    <col min="25" max="25" width="20.28515625" hidden="1" customWidth="1"/>
    <col min="26" max="26" width="15.5703125" hidden="1" customWidth="1"/>
    <col min="27" max="27" width="16.5703125" hidden="1" customWidth="1"/>
    <col min="28" max="28" width="22.5703125" hidden="1" customWidth="1"/>
    <col min="29" max="29" width="21.140625" hidden="1" customWidth="1"/>
    <col min="30" max="30" width="0" style="341" hidden="1" customWidth="1"/>
    <col min="31" max="31" width="8.42578125" hidden="1" customWidth="1"/>
    <col min="32" max="32" width="16.42578125" customWidth="1"/>
    <col min="33" max="33" width="17.140625" customWidth="1"/>
    <col min="34" max="34" width="26.28515625" style="438" customWidth="1"/>
    <col min="35" max="35" width="20.140625" customWidth="1"/>
    <col min="36" max="36" width="16.42578125" style="438" customWidth="1"/>
    <col min="37" max="37" width="17.140625" style="438" customWidth="1"/>
    <col min="38" max="38" width="26.28515625" style="438" customWidth="1"/>
    <col min="39" max="39" width="19.140625" style="438" customWidth="1"/>
    <col min="40" max="40" width="16.42578125" style="443" customWidth="1"/>
    <col min="41" max="41" width="17.140625" style="443" customWidth="1"/>
    <col min="42" max="42" width="26.28515625" style="443" customWidth="1"/>
    <col min="43" max="43" width="19.140625" style="443" customWidth="1"/>
    <col min="44" max="44" width="16.42578125" style="438" customWidth="1"/>
    <col min="45" max="45" width="17.140625" style="438" customWidth="1"/>
    <col min="46" max="46" width="26.28515625" style="438" customWidth="1"/>
    <col min="47" max="47" width="19.140625" style="438" customWidth="1"/>
  </cols>
  <sheetData>
    <row r="1" spans="3:47" ht="15" customHeight="1" x14ac:dyDescent="0.25">
      <c r="D1" s="149"/>
      <c r="X1" s="341"/>
    </row>
    <row r="2" spans="3:47" ht="15.75" customHeight="1" x14ac:dyDescent="0.25">
      <c r="D2" s="148"/>
      <c r="X2" s="341"/>
    </row>
    <row r="3" spans="3:47" s="154" customFormat="1" ht="34.5" thickBot="1" x14ac:dyDescent="0.55000000000000004">
      <c r="C3" s="150"/>
      <c r="D3" s="150"/>
      <c r="E3" s="331" t="s">
        <v>248</v>
      </c>
      <c r="F3" s="331"/>
      <c r="G3" s="331"/>
      <c r="H3" s="331"/>
      <c r="J3" s="331" t="s">
        <v>268</v>
      </c>
      <c r="K3" s="150"/>
      <c r="L3" s="150"/>
      <c r="M3" s="150"/>
      <c r="O3" s="331" t="s">
        <v>293</v>
      </c>
      <c r="P3" s="150"/>
      <c r="Q3" s="150"/>
      <c r="R3" s="150"/>
      <c r="T3" s="331" t="s">
        <v>290</v>
      </c>
      <c r="U3" s="150"/>
      <c r="V3" s="150"/>
      <c r="W3" s="150"/>
      <c r="X3" s="358"/>
      <c r="Y3" s="150"/>
      <c r="Z3" s="331" t="s">
        <v>294</v>
      </c>
      <c r="AA3" s="150"/>
      <c r="AB3" s="150"/>
      <c r="AC3" s="150"/>
      <c r="AD3" s="358"/>
      <c r="AE3" s="150"/>
      <c r="AF3" s="331" t="s">
        <v>360</v>
      </c>
      <c r="AG3" s="150"/>
      <c r="AH3" s="150"/>
      <c r="AI3" s="150"/>
      <c r="AJ3" s="331" t="s">
        <v>361</v>
      </c>
      <c r="AK3" s="150"/>
      <c r="AL3" s="150"/>
      <c r="AM3" s="150"/>
      <c r="AN3" s="331" t="s">
        <v>372</v>
      </c>
      <c r="AO3" s="150"/>
      <c r="AP3" s="150"/>
      <c r="AQ3" s="150"/>
      <c r="AR3" s="331" t="s">
        <v>362</v>
      </c>
      <c r="AS3" s="150"/>
      <c r="AT3" s="150"/>
      <c r="AU3" s="150"/>
    </row>
    <row r="4" spans="3:47" ht="60" customHeight="1" thickBot="1" x14ac:dyDescent="0.35">
      <c r="C4" s="155" t="s">
        <v>247</v>
      </c>
      <c r="D4" s="151" t="s">
        <v>246</v>
      </c>
      <c r="E4" s="152" t="s">
        <v>243</v>
      </c>
      <c r="F4" s="152" t="s">
        <v>244</v>
      </c>
      <c r="G4" s="152" t="s">
        <v>245</v>
      </c>
      <c r="H4" s="153" t="s">
        <v>189</v>
      </c>
      <c r="J4" s="152" t="s">
        <v>243</v>
      </c>
      <c r="K4" s="152" t="s">
        <v>244</v>
      </c>
      <c r="L4" s="152" t="s">
        <v>245</v>
      </c>
      <c r="M4" s="153" t="s">
        <v>189</v>
      </c>
      <c r="O4" s="152" t="s">
        <v>243</v>
      </c>
      <c r="P4" s="152" t="s">
        <v>292</v>
      </c>
      <c r="Q4" s="152" t="s">
        <v>245</v>
      </c>
      <c r="R4" s="153" t="s">
        <v>189</v>
      </c>
      <c r="T4" s="152" t="s">
        <v>243</v>
      </c>
      <c r="U4" s="152" t="s">
        <v>291</v>
      </c>
      <c r="V4" s="152" t="s">
        <v>245</v>
      </c>
      <c r="W4" s="153" t="s">
        <v>189</v>
      </c>
      <c r="X4" s="353"/>
      <c r="Y4" s="357" t="s">
        <v>246</v>
      </c>
      <c r="Z4" s="152" t="s">
        <v>243</v>
      </c>
      <c r="AA4" s="152" t="s">
        <v>335</v>
      </c>
      <c r="AB4" s="152" t="s">
        <v>245</v>
      </c>
      <c r="AC4" s="152" t="s">
        <v>189</v>
      </c>
      <c r="AD4" s="355"/>
      <c r="AE4" s="357" t="s">
        <v>246</v>
      </c>
      <c r="AF4" s="152" t="s">
        <v>243</v>
      </c>
      <c r="AG4" s="152" t="s">
        <v>335</v>
      </c>
      <c r="AH4" s="152" t="s">
        <v>359</v>
      </c>
      <c r="AI4" s="152" t="s">
        <v>189</v>
      </c>
      <c r="AJ4" s="152" t="s">
        <v>243</v>
      </c>
      <c r="AK4" s="152" t="s">
        <v>335</v>
      </c>
      <c r="AL4" s="152" t="s">
        <v>359</v>
      </c>
      <c r="AM4" s="152" t="s">
        <v>189</v>
      </c>
      <c r="AN4" s="152" t="s">
        <v>243</v>
      </c>
      <c r="AO4" s="152" t="s">
        <v>335</v>
      </c>
      <c r="AP4" s="152" t="s">
        <v>359</v>
      </c>
      <c r="AQ4" s="152" t="s">
        <v>189</v>
      </c>
      <c r="AR4" s="152" t="s">
        <v>243</v>
      </c>
      <c r="AS4" s="152" t="s">
        <v>335</v>
      </c>
      <c r="AT4" s="152" t="s">
        <v>359</v>
      </c>
      <c r="AU4" s="152" t="s">
        <v>189</v>
      </c>
    </row>
    <row r="5" spans="3:47" ht="19.5" thickBot="1" x14ac:dyDescent="0.35">
      <c r="C5" s="156"/>
      <c r="D5" s="165" t="s">
        <v>22</v>
      </c>
      <c r="E5" s="166">
        <v>21459</v>
      </c>
      <c r="F5" s="166">
        <f>E5*10.75%</f>
        <v>2306.8424999999997</v>
      </c>
      <c r="G5" s="197">
        <f>E5*20%</f>
        <v>4291.8</v>
      </c>
      <c r="H5" s="166">
        <f>E5+F5+G5</f>
        <v>28057.642499999998</v>
      </c>
      <c r="I5" s="148" t="s">
        <v>239</v>
      </c>
      <c r="J5" s="166">
        <f>E5*1.01</f>
        <v>21673.59</v>
      </c>
      <c r="K5" s="166">
        <f>J5*10.85%</f>
        <v>2351.584515</v>
      </c>
      <c r="L5" s="197">
        <f>J5*20%</f>
        <v>4334.7179999999998</v>
      </c>
      <c r="M5" s="166">
        <f>J5+K5+L5</f>
        <v>28359.892515</v>
      </c>
      <c r="N5" s="343"/>
      <c r="O5" s="166">
        <f>J5*1.01</f>
        <v>21890.3259</v>
      </c>
      <c r="P5" s="166">
        <f>O5*10.85%</f>
        <v>2375.1003601500001</v>
      </c>
      <c r="Q5" s="197">
        <f>O5*20%</f>
        <v>4378.0651800000005</v>
      </c>
      <c r="R5" s="166">
        <f>O5+P5+Q5</f>
        <v>28643.491440150003</v>
      </c>
      <c r="T5" s="166">
        <v>22496</v>
      </c>
      <c r="U5" s="166">
        <f>T5*10.95%</f>
        <v>2463.3119999999999</v>
      </c>
      <c r="V5" s="166">
        <f>T5*20%</f>
        <v>4499.2</v>
      </c>
      <c r="W5" s="166">
        <f>T5+U5+V5</f>
        <v>29458.511999999999</v>
      </c>
      <c r="X5" s="354"/>
      <c r="Y5" s="356" t="s">
        <v>22</v>
      </c>
      <c r="Z5" s="166">
        <v>22609</v>
      </c>
      <c r="AA5" s="166">
        <f>Z5*11.05%</f>
        <v>2498.2945</v>
      </c>
      <c r="AB5" s="166">
        <f>Z5*20%</f>
        <v>4521.8</v>
      </c>
      <c r="AC5" s="166">
        <f>Z5+AA5+AB5</f>
        <v>29629.094499999999</v>
      </c>
      <c r="AD5" s="354"/>
      <c r="AE5" s="356" t="s">
        <v>22</v>
      </c>
      <c r="AF5" s="166">
        <v>26609</v>
      </c>
      <c r="AG5" s="166">
        <f>AF5*11.05%</f>
        <v>2940.2945</v>
      </c>
      <c r="AH5" s="197">
        <f>AF5*20%</f>
        <v>5321.8</v>
      </c>
      <c r="AI5" s="166">
        <f>AF5+AG5+AH5</f>
        <v>34871.094499999999</v>
      </c>
      <c r="AJ5" s="166">
        <v>27109</v>
      </c>
      <c r="AK5" s="166">
        <f>AJ5*11.05%</f>
        <v>2995.5445</v>
      </c>
      <c r="AL5" s="197">
        <f>AJ5*20%</f>
        <v>5421.8</v>
      </c>
      <c r="AM5" s="166">
        <f>AJ5+AK5+AL5</f>
        <v>35526.344499999999</v>
      </c>
      <c r="AN5" s="166">
        <f>AJ5*1.01</f>
        <v>27380.09</v>
      </c>
      <c r="AO5" s="166">
        <f>AN5*11.05%</f>
        <v>3025.499945</v>
      </c>
      <c r="AP5" s="197">
        <f>AN5*20%</f>
        <v>5476.018</v>
      </c>
      <c r="AQ5" s="166">
        <f>AN5+AO5+AP5</f>
        <v>35881.607944999996</v>
      </c>
      <c r="AR5" s="166">
        <f>AN5+500</f>
        <v>27880.09</v>
      </c>
      <c r="AS5" s="166">
        <f>AR5*11.05%</f>
        <v>3080.749945</v>
      </c>
      <c r="AT5" s="197">
        <f>AR5*20%</f>
        <v>5576.018</v>
      </c>
      <c r="AU5" s="166">
        <f>AR5+AS5+AT5</f>
        <v>36536.857944999996</v>
      </c>
    </row>
    <row r="6" spans="3:47" ht="19.5" thickBot="1" x14ac:dyDescent="0.35">
      <c r="C6" s="157"/>
      <c r="D6" s="167" t="s">
        <v>24</v>
      </c>
      <c r="E6" s="168">
        <v>22385</v>
      </c>
      <c r="F6" s="166">
        <f t="shared" ref="F6:F39" si="0">E6*10.75%</f>
        <v>2406.3874999999998</v>
      </c>
      <c r="G6" s="197">
        <f t="shared" ref="G6:G39" si="1">E6*20%</f>
        <v>4477</v>
      </c>
      <c r="H6" s="166">
        <f t="shared" ref="H6:H39" si="2">E6+F6+G6</f>
        <v>29268.387500000001</v>
      </c>
      <c r="I6" s="148"/>
      <c r="J6" s="168">
        <f t="shared" ref="J6:J39" si="3">E6*1.01</f>
        <v>22608.85</v>
      </c>
      <c r="K6" s="166">
        <f t="shared" ref="K6:K39" si="4">J6*10.85%</f>
        <v>2453.0602249999997</v>
      </c>
      <c r="L6" s="197">
        <f t="shared" ref="L6:L39" si="5">J6*20%</f>
        <v>4521.7699999999995</v>
      </c>
      <c r="M6" s="166">
        <f t="shared" ref="M6:M39" si="6">J6+K6+L6</f>
        <v>29583.680225</v>
      </c>
      <c r="O6" s="168">
        <f t="shared" ref="O6:O39" si="7">J6*1.01</f>
        <v>22834.9385</v>
      </c>
      <c r="P6" s="166">
        <f t="shared" ref="P6:P39" si="8">O6*10.85%</f>
        <v>2477.5908272500001</v>
      </c>
      <c r="Q6" s="197">
        <f t="shared" ref="Q6:Q39" si="9">O6*20%</f>
        <v>4566.9877000000006</v>
      </c>
      <c r="R6" s="166">
        <f t="shared" ref="R6:R39" si="10">O6+P6+Q6</f>
        <v>29879.51702725</v>
      </c>
      <c r="T6" s="168">
        <v>23467</v>
      </c>
      <c r="U6" s="166">
        <f t="shared" ref="U6:U39" si="11">T6*10.95%</f>
        <v>2569.6364999999996</v>
      </c>
      <c r="V6" s="166">
        <f t="shared" ref="V6:V39" si="12">T6*20%</f>
        <v>4693.4000000000005</v>
      </c>
      <c r="W6" s="166">
        <f t="shared" ref="W6:W39" si="13">T6+U6+V6</f>
        <v>30730.036500000002</v>
      </c>
      <c r="X6" s="354"/>
      <c r="Y6" s="167" t="s">
        <v>24</v>
      </c>
      <c r="Z6" s="168">
        <v>23584</v>
      </c>
      <c r="AA6" s="166">
        <f t="shared" ref="AA6:AA39" si="14">Z6*11.05%</f>
        <v>2606.0320000000002</v>
      </c>
      <c r="AB6" s="166">
        <f t="shared" ref="AB6:AB8" si="15">Z6*20%</f>
        <v>4716.8</v>
      </c>
      <c r="AC6" s="166">
        <f t="shared" ref="AC6:AC8" si="16">Z6+AA6+AB6</f>
        <v>30906.831999999999</v>
      </c>
      <c r="AD6" s="354"/>
      <c r="AE6" s="167" t="s">
        <v>24</v>
      </c>
      <c r="AF6" s="168">
        <v>27374</v>
      </c>
      <c r="AG6" s="166">
        <f t="shared" ref="AG6:AG39" si="17">AF6*11.05%</f>
        <v>3024.8270000000002</v>
      </c>
      <c r="AH6" s="197">
        <f t="shared" ref="AH6:AH39" si="18">AF6*20%</f>
        <v>5474.8</v>
      </c>
      <c r="AI6" s="166">
        <f t="shared" ref="AI6:AI39" si="19">AF6+AG6+AH6</f>
        <v>35873.627</v>
      </c>
      <c r="AJ6" s="168">
        <v>27874</v>
      </c>
      <c r="AK6" s="166">
        <f t="shared" ref="AK6:AK17" si="20">AJ6*11.05%</f>
        <v>3080.0770000000002</v>
      </c>
      <c r="AL6" s="197">
        <f t="shared" ref="AL6:AL17" si="21">AJ6*20%</f>
        <v>5574.8</v>
      </c>
      <c r="AM6" s="166">
        <f t="shared" ref="AM6:AM17" si="22">AJ6+AK6+AL6</f>
        <v>36528.877</v>
      </c>
      <c r="AN6" s="166">
        <f t="shared" ref="AN6:AN17" si="23">AJ6*1.01</f>
        <v>28152.74</v>
      </c>
      <c r="AO6" s="166">
        <f t="shared" ref="AO6:AO17" si="24">AN6*11.05%</f>
        <v>3110.8777700000001</v>
      </c>
      <c r="AP6" s="197">
        <f t="shared" ref="AP6:AP17" si="25">AN6*20%</f>
        <v>5630.5480000000007</v>
      </c>
      <c r="AQ6" s="166">
        <f t="shared" ref="AQ6:AQ17" si="26">AN6+AO6+AP6</f>
        <v>36894.16577</v>
      </c>
      <c r="AR6" s="166">
        <f t="shared" ref="AR6:AR17" si="27">AN6+500</f>
        <v>28652.74</v>
      </c>
      <c r="AS6" s="166">
        <f t="shared" ref="AS6:AS17" si="28">AR6*11.05%</f>
        <v>3166.1277700000001</v>
      </c>
      <c r="AT6" s="197">
        <f t="shared" ref="AT6:AT17" si="29">AR6*20%</f>
        <v>5730.5480000000007</v>
      </c>
      <c r="AU6" s="166">
        <f t="shared" ref="AU6:AU17" si="30">AR6+AS6+AT6</f>
        <v>37549.41577</v>
      </c>
    </row>
    <row r="7" spans="3:47" ht="19.5" thickBot="1" x14ac:dyDescent="0.35">
      <c r="C7" s="157"/>
      <c r="D7" s="167" t="s">
        <v>26</v>
      </c>
      <c r="E7" s="168">
        <v>23396</v>
      </c>
      <c r="F7" s="166">
        <f t="shared" si="0"/>
        <v>2515.0700000000002</v>
      </c>
      <c r="G7" s="197">
        <f t="shared" si="1"/>
        <v>4679.2</v>
      </c>
      <c r="H7" s="166">
        <f t="shared" si="2"/>
        <v>30590.27</v>
      </c>
      <c r="J7" s="168">
        <f t="shared" si="3"/>
        <v>23629.96</v>
      </c>
      <c r="K7" s="166">
        <f t="shared" si="4"/>
        <v>2563.8506600000001</v>
      </c>
      <c r="L7" s="197">
        <f t="shared" si="5"/>
        <v>4725.9920000000002</v>
      </c>
      <c r="M7" s="166">
        <f t="shared" si="6"/>
        <v>30919.802660000001</v>
      </c>
      <c r="O7" s="168">
        <f t="shared" si="7"/>
        <v>23866.259599999998</v>
      </c>
      <c r="P7" s="166">
        <f t="shared" si="8"/>
        <v>2589.4891665999999</v>
      </c>
      <c r="Q7" s="197">
        <f t="shared" si="9"/>
        <v>4773.2519199999997</v>
      </c>
      <c r="R7" s="166">
        <f t="shared" si="10"/>
        <v>31229.000686599997</v>
      </c>
      <c r="T7" s="168">
        <v>24527</v>
      </c>
      <c r="U7" s="166">
        <f t="shared" si="11"/>
        <v>2685.7064999999998</v>
      </c>
      <c r="V7" s="166">
        <f t="shared" si="12"/>
        <v>4905.4000000000005</v>
      </c>
      <c r="W7" s="166">
        <f t="shared" si="13"/>
        <v>32118.106500000002</v>
      </c>
      <c r="X7" s="354"/>
      <c r="Y7" s="167" t="s">
        <v>26</v>
      </c>
      <c r="Z7" s="168">
        <v>24649</v>
      </c>
      <c r="AA7" s="166">
        <f t="shared" si="14"/>
        <v>2723.7145</v>
      </c>
      <c r="AB7" s="166">
        <f t="shared" si="15"/>
        <v>4929.8</v>
      </c>
      <c r="AC7" s="166">
        <f t="shared" si="16"/>
        <v>32302.514500000001</v>
      </c>
      <c r="AD7" s="354"/>
      <c r="AE7" s="167" t="s">
        <v>26</v>
      </c>
      <c r="AF7" s="168">
        <v>27767</v>
      </c>
      <c r="AG7" s="166">
        <f t="shared" si="17"/>
        <v>3068.2534999999998</v>
      </c>
      <c r="AH7" s="197">
        <f t="shared" si="18"/>
        <v>5553.4000000000005</v>
      </c>
      <c r="AI7" s="166">
        <f t="shared" si="19"/>
        <v>36388.6535</v>
      </c>
      <c r="AJ7" s="168">
        <v>28267</v>
      </c>
      <c r="AK7" s="166">
        <f t="shared" si="20"/>
        <v>3123.5034999999998</v>
      </c>
      <c r="AL7" s="197">
        <f t="shared" si="21"/>
        <v>5653.4000000000005</v>
      </c>
      <c r="AM7" s="166">
        <f t="shared" si="22"/>
        <v>37043.9035</v>
      </c>
      <c r="AN7" s="166">
        <f t="shared" si="23"/>
        <v>28549.670000000002</v>
      </c>
      <c r="AO7" s="166">
        <f t="shared" si="24"/>
        <v>3154.7385350000004</v>
      </c>
      <c r="AP7" s="197">
        <f t="shared" si="25"/>
        <v>5709.9340000000011</v>
      </c>
      <c r="AQ7" s="166">
        <f t="shared" si="26"/>
        <v>37414.342535000003</v>
      </c>
      <c r="AR7" s="166">
        <f t="shared" si="27"/>
        <v>29049.670000000002</v>
      </c>
      <c r="AS7" s="166">
        <f t="shared" si="28"/>
        <v>3209.9885350000004</v>
      </c>
      <c r="AT7" s="197">
        <f t="shared" si="29"/>
        <v>5809.9340000000011</v>
      </c>
      <c r="AU7" s="166">
        <f t="shared" si="30"/>
        <v>38069.592535000003</v>
      </c>
    </row>
    <row r="8" spans="3:47" ht="19.5" thickBot="1" x14ac:dyDescent="0.35">
      <c r="C8" s="157"/>
      <c r="D8" s="167" t="s">
        <v>28</v>
      </c>
      <c r="E8" s="168">
        <v>24069</v>
      </c>
      <c r="F8" s="166">
        <f t="shared" si="0"/>
        <v>2587.4175</v>
      </c>
      <c r="G8" s="197">
        <f t="shared" si="1"/>
        <v>4813.8</v>
      </c>
      <c r="H8" s="166">
        <f t="shared" si="2"/>
        <v>31470.217499999999</v>
      </c>
      <c r="J8" s="168">
        <f t="shared" si="3"/>
        <v>24309.69</v>
      </c>
      <c r="K8" s="166">
        <f t="shared" si="4"/>
        <v>2637.601365</v>
      </c>
      <c r="L8" s="197">
        <f t="shared" si="5"/>
        <v>4861.9380000000001</v>
      </c>
      <c r="M8" s="166">
        <f t="shared" si="6"/>
        <v>31809.229364999999</v>
      </c>
      <c r="O8" s="168">
        <f t="shared" si="7"/>
        <v>24552.786899999999</v>
      </c>
      <c r="P8" s="166">
        <f t="shared" si="8"/>
        <v>2663.97737865</v>
      </c>
      <c r="Q8" s="197">
        <f t="shared" si="9"/>
        <v>4910.5573800000002</v>
      </c>
      <c r="R8" s="166">
        <f t="shared" si="10"/>
        <v>32127.321658649998</v>
      </c>
      <c r="T8" s="168">
        <v>25232</v>
      </c>
      <c r="U8" s="166">
        <f t="shared" si="11"/>
        <v>2762.9039999999995</v>
      </c>
      <c r="V8" s="166">
        <f t="shared" si="12"/>
        <v>5046.4000000000005</v>
      </c>
      <c r="W8" s="166">
        <f t="shared" si="13"/>
        <v>33041.303999999996</v>
      </c>
      <c r="X8" s="354"/>
      <c r="Y8" s="167" t="s">
        <v>28</v>
      </c>
      <c r="Z8" s="168">
        <v>25358</v>
      </c>
      <c r="AA8" s="166">
        <f t="shared" si="14"/>
        <v>2802.0590000000002</v>
      </c>
      <c r="AB8" s="166">
        <f t="shared" si="15"/>
        <v>5071.6000000000004</v>
      </c>
      <c r="AC8" s="166">
        <f t="shared" si="16"/>
        <v>33231.659</v>
      </c>
      <c r="AD8" s="354"/>
      <c r="AE8" s="167" t="s">
        <v>28</v>
      </c>
      <c r="AF8" s="168">
        <v>28569</v>
      </c>
      <c r="AG8" s="166">
        <f t="shared" si="17"/>
        <v>3156.8744999999999</v>
      </c>
      <c r="AH8" s="197">
        <f t="shared" si="18"/>
        <v>5713.8</v>
      </c>
      <c r="AI8" s="166">
        <f t="shared" si="19"/>
        <v>37439.674500000001</v>
      </c>
      <c r="AJ8" s="168">
        <v>29068</v>
      </c>
      <c r="AK8" s="166">
        <f t="shared" si="20"/>
        <v>3212.0140000000001</v>
      </c>
      <c r="AL8" s="197">
        <f t="shared" si="21"/>
        <v>5813.6</v>
      </c>
      <c r="AM8" s="166">
        <f t="shared" si="22"/>
        <v>38093.614000000001</v>
      </c>
      <c r="AN8" s="166">
        <f t="shared" si="23"/>
        <v>29358.68</v>
      </c>
      <c r="AO8" s="166">
        <f t="shared" si="24"/>
        <v>3244.1341400000001</v>
      </c>
      <c r="AP8" s="197">
        <f t="shared" si="25"/>
        <v>5871.7360000000008</v>
      </c>
      <c r="AQ8" s="166">
        <f t="shared" si="26"/>
        <v>38474.550140000007</v>
      </c>
      <c r="AR8" s="166">
        <f t="shared" si="27"/>
        <v>29858.68</v>
      </c>
      <c r="AS8" s="166">
        <f t="shared" si="28"/>
        <v>3299.3841400000001</v>
      </c>
      <c r="AT8" s="197">
        <f t="shared" si="29"/>
        <v>5971.7360000000008</v>
      </c>
      <c r="AU8" s="166">
        <f t="shared" si="30"/>
        <v>39129.800140000007</v>
      </c>
    </row>
    <row r="9" spans="3:47" ht="19.5" thickBot="1" x14ac:dyDescent="0.35">
      <c r="C9" s="157"/>
      <c r="D9" s="167" t="s">
        <v>29</v>
      </c>
      <c r="E9" s="168">
        <v>24761</v>
      </c>
      <c r="F9" s="166">
        <f t="shared" si="0"/>
        <v>2661.8074999999999</v>
      </c>
      <c r="G9" s="197">
        <f t="shared" si="1"/>
        <v>4952.2000000000007</v>
      </c>
      <c r="H9" s="166">
        <f t="shared" si="2"/>
        <v>32375.0075</v>
      </c>
      <c r="J9" s="168">
        <f t="shared" si="3"/>
        <v>25008.61</v>
      </c>
      <c r="K9" s="166">
        <f t="shared" si="4"/>
        <v>2713.4341850000001</v>
      </c>
      <c r="L9" s="197">
        <f t="shared" si="5"/>
        <v>5001.7220000000007</v>
      </c>
      <c r="M9" s="166">
        <f t="shared" si="6"/>
        <v>32723.766185</v>
      </c>
      <c r="O9" s="168">
        <f t="shared" si="7"/>
        <v>25258.696100000001</v>
      </c>
      <c r="P9" s="166">
        <f t="shared" si="8"/>
        <v>2740.5685268500001</v>
      </c>
      <c r="Q9" s="197">
        <f t="shared" si="9"/>
        <v>5051.7392200000004</v>
      </c>
      <c r="R9" s="166">
        <f t="shared" si="10"/>
        <v>33051.003846850006</v>
      </c>
      <c r="T9" s="168">
        <v>25958</v>
      </c>
      <c r="U9" s="166">
        <f t="shared" si="11"/>
        <v>2842.4009999999998</v>
      </c>
      <c r="V9" s="166">
        <f>T10*20%</f>
        <v>5340.8</v>
      </c>
      <c r="W9" s="166">
        <f>T10+U9+V9</f>
        <v>34887.201000000001</v>
      </c>
      <c r="X9" s="354"/>
      <c r="Y9" s="167" t="s">
        <v>29</v>
      </c>
      <c r="Z9" s="168">
        <v>26088</v>
      </c>
      <c r="AA9" s="166">
        <f t="shared" si="14"/>
        <v>2882.7240000000002</v>
      </c>
      <c r="AB9" s="166">
        <f>Z10*20%</f>
        <v>5367.6</v>
      </c>
      <c r="AC9" s="166">
        <f>Z10+AA9+AB9</f>
        <v>35088.324000000001</v>
      </c>
      <c r="AD9" s="354"/>
      <c r="AE9" s="167" t="s">
        <v>29</v>
      </c>
      <c r="AF9" s="168">
        <v>29393</v>
      </c>
      <c r="AG9" s="166">
        <f t="shared" si="17"/>
        <v>3247.9265</v>
      </c>
      <c r="AH9" s="197">
        <f t="shared" si="18"/>
        <v>5878.6</v>
      </c>
      <c r="AI9" s="166">
        <f t="shared" si="19"/>
        <v>38519.5265</v>
      </c>
      <c r="AJ9" s="168">
        <v>29893</v>
      </c>
      <c r="AK9" s="166">
        <f t="shared" si="20"/>
        <v>3303.1765</v>
      </c>
      <c r="AL9" s="197">
        <f t="shared" si="21"/>
        <v>5978.6</v>
      </c>
      <c r="AM9" s="166">
        <f t="shared" si="22"/>
        <v>39174.7765</v>
      </c>
      <c r="AN9" s="166">
        <f t="shared" si="23"/>
        <v>30191.93</v>
      </c>
      <c r="AO9" s="166">
        <f t="shared" si="24"/>
        <v>3336.2082650000002</v>
      </c>
      <c r="AP9" s="197">
        <f t="shared" si="25"/>
        <v>6038.3860000000004</v>
      </c>
      <c r="AQ9" s="166">
        <f t="shared" si="26"/>
        <v>39566.524265</v>
      </c>
      <c r="AR9" s="166">
        <f t="shared" si="27"/>
        <v>30691.93</v>
      </c>
      <c r="AS9" s="166">
        <f t="shared" si="28"/>
        <v>3391.4582650000002</v>
      </c>
      <c r="AT9" s="197">
        <f t="shared" si="29"/>
        <v>6138.3860000000004</v>
      </c>
      <c r="AU9" s="166">
        <f t="shared" si="30"/>
        <v>40221.774265</v>
      </c>
    </row>
    <row r="10" spans="3:47" ht="19.5" thickBot="1" x14ac:dyDescent="0.35">
      <c r="C10" s="157"/>
      <c r="D10" s="167" t="s">
        <v>31</v>
      </c>
      <c r="E10" s="168">
        <v>25473</v>
      </c>
      <c r="F10" s="166">
        <f t="shared" si="0"/>
        <v>2738.3474999999999</v>
      </c>
      <c r="G10" s="197">
        <f t="shared" si="1"/>
        <v>5094.6000000000004</v>
      </c>
      <c r="H10" s="166">
        <f t="shared" si="2"/>
        <v>33305.947500000002</v>
      </c>
      <c r="J10" s="168">
        <f t="shared" si="3"/>
        <v>25727.73</v>
      </c>
      <c r="K10" s="166">
        <f t="shared" si="4"/>
        <v>2791.458705</v>
      </c>
      <c r="L10" s="197">
        <f t="shared" si="5"/>
        <v>5145.5460000000003</v>
      </c>
      <c r="M10" s="166">
        <f t="shared" si="6"/>
        <v>33664.734705000003</v>
      </c>
      <c r="O10" s="168">
        <f t="shared" si="7"/>
        <v>25985.007300000001</v>
      </c>
      <c r="P10" s="166">
        <f t="shared" si="8"/>
        <v>2819.3732920500001</v>
      </c>
      <c r="Q10" s="197">
        <f t="shared" si="9"/>
        <v>5197.0014600000004</v>
      </c>
      <c r="R10" s="166">
        <f t="shared" si="10"/>
        <v>34001.382052050001</v>
      </c>
      <c r="T10" s="168">
        <v>26704</v>
      </c>
      <c r="U10" s="166">
        <f t="shared" si="11"/>
        <v>2924.0879999999997</v>
      </c>
      <c r="V10" s="166">
        <f>T11*20%</f>
        <v>5417.4000000000005</v>
      </c>
      <c r="W10" s="166">
        <f>T11+U10+V10</f>
        <v>35428.487999999998</v>
      </c>
      <c r="X10" s="354"/>
      <c r="Y10" s="167" t="s">
        <v>31</v>
      </c>
      <c r="Z10" s="168">
        <v>26838</v>
      </c>
      <c r="AA10" s="166">
        <f t="shared" si="14"/>
        <v>2965.5990000000002</v>
      </c>
      <c r="AB10" s="166">
        <f>Z11*20%</f>
        <v>5444.4000000000005</v>
      </c>
      <c r="AC10" s="166">
        <f>Z11+AA10+AB10</f>
        <v>35631.999000000003</v>
      </c>
      <c r="AD10" s="354"/>
      <c r="AE10" s="167" t="s">
        <v>31</v>
      </c>
      <c r="AF10" s="168">
        <v>30242</v>
      </c>
      <c r="AG10" s="166">
        <f t="shared" si="17"/>
        <v>3341.741</v>
      </c>
      <c r="AH10" s="197">
        <f t="shared" si="18"/>
        <v>6048.4000000000005</v>
      </c>
      <c r="AI10" s="166">
        <f t="shared" si="19"/>
        <v>39632.141000000003</v>
      </c>
      <c r="AJ10" s="168">
        <v>30743</v>
      </c>
      <c r="AK10" s="166">
        <f t="shared" si="20"/>
        <v>3397.1015000000002</v>
      </c>
      <c r="AL10" s="197">
        <f t="shared" si="21"/>
        <v>6148.6</v>
      </c>
      <c r="AM10" s="166">
        <f t="shared" si="22"/>
        <v>40288.701499999996</v>
      </c>
      <c r="AN10" s="166">
        <f t="shared" si="23"/>
        <v>31050.43</v>
      </c>
      <c r="AO10" s="166">
        <f t="shared" si="24"/>
        <v>3431.0725149999998</v>
      </c>
      <c r="AP10" s="197">
        <f t="shared" si="25"/>
        <v>6210.0860000000002</v>
      </c>
      <c r="AQ10" s="166">
        <f t="shared" si="26"/>
        <v>40691.588515000003</v>
      </c>
      <c r="AR10" s="166">
        <f t="shared" si="27"/>
        <v>31550.43</v>
      </c>
      <c r="AS10" s="166">
        <f t="shared" si="28"/>
        <v>3486.3225149999998</v>
      </c>
      <c r="AT10" s="197">
        <f t="shared" si="29"/>
        <v>6310.0860000000002</v>
      </c>
      <c r="AU10" s="166">
        <f t="shared" si="30"/>
        <v>41346.838515000003</v>
      </c>
    </row>
    <row r="11" spans="3:47" ht="19.5" thickBot="1" x14ac:dyDescent="0.35">
      <c r="C11" s="157"/>
      <c r="D11" s="167" t="s">
        <v>32</v>
      </c>
      <c r="E11" s="168">
        <v>25838</v>
      </c>
      <c r="F11" s="166">
        <f t="shared" si="0"/>
        <v>2777.585</v>
      </c>
      <c r="G11" s="197">
        <f t="shared" si="1"/>
        <v>5167.6000000000004</v>
      </c>
      <c r="H11" s="166">
        <f t="shared" si="2"/>
        <v>33783.184999999998</v>
      </c>
      <c r="J11" s="168">
        <f t="shared" si="3"/>
        <v>26096.38</v>
      </c>
      <c r="K11" s="166">
        <f t="shared" si="4"/>
        <v>2831.45723</v>
      </c>
      <c r="L11" s="197">
        <f t="shared" si="5"/>
        <v>5219.2760000000007</v>
      </c>
      <c r="M11" s="166">
        <f t="shared" si="6"/>
        <v>34147.113230000003</v>
      </c>
      <c r="O11" s="168">
        <f t="shared" si="7"/>
        <v>26357.343800000002</v>
      </c>
      <c r="P11" s="166">
        <f t="shared" si="8"/>
        <v>2859.7718023000002</v>
      </c>
      <c r="Q11" s="197">
        <f t="shared" si="9"/>
        <v>5271.4687600000007</v>
      </c>
      <c r="R11" s="166">
        <f t="shared" si="10"/>
        <v>34488.584362300004</v>
      </c>
      <c r="T11" s="168">
        <v>27087</v>
      </c>
      <c r="U11" s="166">
        <f t="shared" si="11"/>
        <v>2966.0264999999995</v>
      </c>
      <c r="V11" s="166">
        <f>T12*20%</f>
        <v>5573.8</v>
      </c>
      <c r="W11" s="166">
        <f>T12+U11+V11</f>
        <v>36408.826500000003</v>
      </c>
      <c r="X11" s="354"/>
      <c r="Y11" s="167" t="s">
        <v>32</v>
      </c>
      <c r="Z11" s="168">
        <v>27222</v>
      </c>
      <c r="AA11" s="166">
        <f t="shared" si="14"/>
        <v>3008.0309999999999</v>
      </c>
      <c r="AB11" s="166">
        <f>Z12*20%</f>
        <v>5601.6</v>
      </c>
      <c r="AC11" s="166">
        <f>Z12+AA11+AB11</f>
        <v>36617.631000000001</v>
      </c>
      <c r="AD11" s="354"/>
      <c r="AE11" s="167" t="s">
        <v>32</v>
      </c>
      <c r="AF11" s="168">
        <v>31120</v>
      </c>
      <c r="AG11" s="166">
        <f t="shared" si="17"/>
        <v>3438.76</v>
      </c>
      <c r="AH11" s="197">
        <f t="shared" si="18"/>
        <v>6224</v>
      </c>
      <c r="AI11" s="166">
        <f t="shared" si="19"/>
        <v>40782.76</v>
      </c>
      <c r="AJ11" s="168">
        <v>31620</v>
      </c>
      <c r="AK11" s="166">
        <f t="shared" si="20"/>
        <v>3494.01</v>
      </c>
      <c r="AL11" s="197">
        <f t="shared" si="21"/>
        <v>6324</v>
      </c>
      <c r="AM11" s="166">
        <f t="shared" si="22"/>
        <v>41438.01</v>
      </c>
      <c r="AN11" s="166">
        <f t="shared" si="23"/>
        <v>31936.2</v>
      </c>
      <c r="AO11" s="166">
        <f t="shared" si="24"/>
        <v>3528.9501</v>
      </c>
      <c r="AP11" s="197">
        <f t="shared" si="25"/>
        <v>6387.2400000000007</v>
      </c>
      <c r="AQ11" s="166">
        <f t="shared" si="26"/>
        <v>41852.390099999997</v>
      </c>
      <c r="AR11" s="166">
        <f t="shared" si="27"/>
        <v>32436.2</v>
      </c>
      <c r="AS11" s="166">
        <f t="shared" si="28"/>
        <v>3584.2001</v>
      </c>
      <c r="AT11" s="197">
        <f t="shared" si="29"/>
        <v>6487.2400000000007</v>
      </c>
      <c r="AU11" s="166">
        <f t="shared" si="30"/>
        <v>42507.640099999997</v>
      </c>
    </row>
    <row r="12" spans="3:47" ht="19.5" thickBot="1" x14ac:dyDescent="0.35">
      <c r="C12" s="157"/>
      <c r="D12" s="167" t="s">
        <v>34</v>
      </c>
      <c r="E12" s="168">
        <v>26584</v>
      </c>
      <c r="F12" s="166">
        <f t="shared" si="0"/>
        <v>2857.7799999999997</v>
      </c>
      <c r="G12" s="197">
        <f t="shared" si="1"/>
        <v>5316.8</v>
      </c>
      <c r="H12" s="166">
        <f t="shared" si="2"/>
        <v>34758.58</v>
      </c>
      <c r="J12" s="168">
        <f t="shared" si="3"/>
        <v>26849.84</v>
      </c>
      <c r="K12" s="166">
        <f t="shared" si="4"/>
        <v>2913.2076400000001</v>
      </c>
      <c r="L12" s="197">
        <f t="shared" si="5"/>
        <v>5369.9680000000008</v>
      </c>
      <c r="M12" s="166">
        <f t="shared" si="6"/>
        <v>35133.015639999998</v>
      </c>
      <c r="O12" s="168">
        <f t="shared" si="7"/>
        <v>27118.338400000001</v>
      </c>
      <c r="P12" s="166">
        <f t="shared" si="8"/>
        <v>2942.3397163999998</v>
      </c>
      <c r="Q12" s="197">
        <f t="shared" si="9"/>
        <v>5423.6676800000005</v>
      </c>
      <c r="R12" s="166">
        <f t="shared" si="10"/>
        <v>35484.345796399997</v>
      </c>
      <c r="T12" s="168">
        <v>27869</v>
      </c>
      <c r="U12" s="166">
        <f t="shared" si="11"/>
        <v>3051.6554999999994</v>
      </c>
      <c r="V12" s="166">
        <f>T13*20%</f>
        <v>5734.6</v>
      </c>
      <c r="W12" s="166">
        <f>T13+U12+V12</f>
        <v>37459.255499999999</v>
      </c>
      <c r="X12" s="354"/>
      <c r="Y12" s="167" t="s">
        <v>34</v>
      </c>
      <c r="Z12" s="168">
        <v>28008</v>
      </c>
      <c r="AA12" s="166">
        <f t="shared" si="14"/>
        <v>3094.884</v>
      </c>
      <c r="AB12" s="166">
        <f>Z13*20%</f>
        <v>5763.2000000000007</v>
      </c>
      <c r="AC12" s="166">
        <f>Z13+AA12+AB12</f>
        <v>37674.084000000003</v>
      </c>
      <c r="AD12" s="354"/>
      <c r="AE12" s="167" t="s">
        <v>34</v>
      </c>
      <c r="AF12" s="168">
        <v>31701</v>
      </c>
      <c r="AG12" s="166">
        <f t="shared" si="17"/>
        <v>3502.9605000000001</v>
      </c>
      <c r="AH12" s="197">
        <f t="shared" si="18"/>
        <v>6340.2000000000007</v>
      </c>
      <c r="AI12" s="166">
        <f t="shared" si="19"/>
        <v>41544.160499999998</v>
      </c>
      <c r="AJ12" s="168">
        <v>32201</v>
      </c>
      <c r="AK12" s="166">
        <f t="shared" si="20"/>
        <v>3558.2105000000001</v>
      </c>
      <c r="AL12" s="197">
        <f t="shared" si="21"/>
        <v>6440.2000000000007</v>
      </c>
      <c r="AM12" s="166">
        <f t="shared" si="22"/>
        <v>42199.410499999998</v>
      </c>
      <c r="AN12" s="166">
        <f t="shared" si="23"/>
        <v>32523.010000000002</v>
      </c>
      <c r="AO12" s="166">
        <f t="shared" si="24"/>
        <v>3593.7926050000001</v>
      </c>
      <c r="AP12" s="197">
        <f t="shared" si="25"/>
        <v>6504.6020000000008</v>
      </c>
      <c r="AQ12" s="166">
        <f t="shared" si="26"/>
        <v>42621.404605000003</v>
      </c>
      <c r="AR12" s="166">
        <f t="shared" si="27"/>
        <v>33023.01</v>
      </c>
      <c r="AS12" s="166">
        <f t="shared" si="28"/>
        <v>3649.0426050000001</v>
      </c>
      <c r="AT12" s="197">
        <f t="shared" si="29"/>
        <v>6604.6020000000008</v>
      </c>
      <c r="AU12" s="166">
        <f t="shared" si="30"/>
        <v>43276.654605000003</v>
      </c>
    </row>
    <row r="13" spans="3:47" ht="15.75" customHeight="1" thickBot="1" x14ac:dyDescent="0.35">
      <c r="C13" s="158" t="s">
        <v>249</v>
      </c>
      <c r="D13" s="167" t="s">
        <v>35</v>
      </c>
      <c r="E13" s="168">
        <v>27351</v>
      </c>
      <c r="F13" s="166">
        <f t="shared" si="0"/>
        <v>2940.2325000000001</v>
      </c>
      <c r="G13" s="197">
        <f t="shared" si="1"/>
        <v>5470.2000000000007</v>
      </c>
      <c r="H13" s="166">
        <f t="shared" si="2"/>
        <v>35761.432499999995</v>
      </c>
      <c r="J13" s="168">
        <f t="shared" si="3"/>
        <v>27624.510000000002</v>
      </c>
      <c r="K13" s="166">
        <f t="shared" si="4"/>
        <v>2997.2593350000002</v>
      </c>
      <c r="L13" s="197">
        <f t="shared" si="5"/>
        <v>5524.902000000001</v>
      </c>
      <c r="M13" s="166">
        <f t="shared" si="6"/>
        <v>36146.671334999999</v>
      </c>
      <c r="O13" s="168">
        <f t="shared" si="7"/>
        <v>27900.755100000002</v>
      </c>
      <c r="P13" s="166">
        <f t="shared" si="8"/>
        <v>3027.2319283500001</v>
      </c>
      <c r="Q13" s="197">
        <f t="shared" si="9"/>
        <v>5580.1510200000012</v>
      </c>
      <c r="R13" s="166">
        <f t="shared" si="10"/>
        <v>36508.138048350003</v>
      </c>
      <c r="T13" s="168">
        <v>28673</v>
      </c>
      <c r="U13" s="166">
        <f t="shared" si="11"/>
        <v>3139.6934999999994</v>
      </c>
      <c r="V13" s="166">
        <f>T14*20%</f>
        <v>5900.4000000000005</v>
      </c>
      <c r="W13" s="166">
        <f>T14+U13+V13</f>
        <v>38542.093500000003</v>
      </c>
      <c r="X13" s="354"/>
      <c r="Y13" s="167" t="s">
        <v>35</v>
      </c>
      <c r="Z13" s="168">
        <v>28816</v>
      </c>
      <c r="AA13" s="166">
        <f t="shared" si="14"/>
        <v>3184.1680000000001</v>
      </c>
      <c r="AB13" s="166">
        <f>Z14*20%</f>
        <v>5930</v>
      </c>
      <c r="AC13" s="166">
        <f>Z14+AA13+AB13</f>
        <v>38764.167999999998</v>
      </c>
      <c r="AD13" s="354"/>
      <c r="AE13" s="167" t="s">
        <v>35</v>
      </c>
      <c r="AF13" s="168">
        <v>32596</v>
      </c>
      <c r="AG13" s="166">
        <f t="shared" si="17"/>
        <v>3601.8580000000002</v>
      </c>
      <c r="AH13" s="197">
        <f t="shared" si="18"/>
        <v>6519.2000000000007</v>
      </c>
      <c r="AI13" s="166">
        <f t="shared" si="19"/>
        <v>42717.058000000005</v>
      </c>
      <c r="AJ13" s="168">
        <v>33096</v>
      </c>
      <c r="AK13" s="166">
        <f t="shared" si="20"/>
        <v>3657.1080000000002</v>
      </c>
      <c r="AL13" s="197">
        <f t="shared" si="21"/>
        <v>6619.2000000000007</v>
      </c>
      <c r="AM13" s="166">
        <f t="shared" si="22"/>
        <v>43372.308000000005</v>
      </c>
      <c r="AN13" s="166">
        <f t="shared" si="23"/>
        <v>33426.959999999999</v>
      </c>
      <c r="AO13" s="166">
        <f t="shared" si="24"/>
        <v>3693.6790799999999</v>
      </c>
      <c r="AP13" s="197">
        <f t="shared" si="25"/>
        <v>6685.3919999999998</v>
      </c>
      <c r="AQ13" s="166">
        <f t="shared" si="26"/>
        <v>43806.031080000001</v>
      </c>
      <c r="AR13" s="166">
        <f t="shared" si="27"/>
        <v>33926.959999999999</v>
      </c>
      <c r="AS13" s="166">
        <f t="shared" si="28"/>
        <v>3748.9290799999999</v>
      </c>
      <c r="AT13" s="197">
        <f t="shared" si="29"/>
        <v>6785.3919999999998</v>
      </c>
      <c r="AU13" s="166">
        <f t="shared" si="30"/>
        <v>44461.281080000001</v>
      </c>
    </row>
    <row r="14" spans="3:47" ht="19.5" thickBot="1" x14ac:dyDescent="0.35">
      <c r="C14" s="159" t="s">
        <v>250</v>
      </c>
      <c r="D14" s="167" t="s">
        <v>36</v>
      </c>
      <c r="E14" s="168">
        <v>28142</v>
      </c>
      <c r="F14" s="166">
        <f t="shared" si="0"/>
        <v>3025.2649999999999</v>
      </c>
      <c r="G14" s="197">
        <f t="shared" si="1"/>
        <v>5628.4000000000005</v>
      </c>
      <c r="H14" s="166">
        <f t="shared" si="2"/>
        <v>36795.665000000001</v>
      </c>
      <c r="J14" s="168">
        <f t="shared" si="3"/>
        <v>28423.420000000002</v>
      </c>
      <c r="K14" s="166">
        <f t="shared" si="4"/>
        <v>3083.9410700000003</v>
      </c>
      <c r="L14" s="197">
        <f t="shared" si="5"/>
        <v>5684.6840000000011</v>
      </c>
      <c r="M14" s="166">
        <f t="shared" si="6"/>
        <v>37192.045070000007</v>
      </c>
      <c r="O14" s="168">
        <f t="shared" si="7"/>
        <v>28707.654200000001</v>
      </c>
      <c r="P14" s="166">
        <f t="shared" si="8"/>
        <v>3114.7804807000002</v>
      </c>
      <c r="Q14" s="197">
        <f t="shared" si="9"/>
        <v>5741.5308400000004</v>
      </c>
      <c r="R14" s="166">
        <f t="shared" si="10"/>
        <v>37563.965520700003</v>
      </c>
      <c r="T14" s="168">
        <v>29502</v>
      </c>
      <c r="U14" s="166">
        <f t="shared" si="11"/>
        <v>3230.4689999999996</v>
      </c>
      <c r="V14" s="166">
        <f t="shared" ref="V14:V19" si="31">T16*20%</f>
        <v>6185</v>
      </c>
      <c r="W14" s="166">
        <f t="shared" ref="W14:W19" si="32">T16+U14+V14</f>
        <v>40340.468999999997</v>
      </c>
      <c r="X14" s="354"/>
      <c r="Y14" s="167" t="s">
        <v>36</v>
      </c>
      <c r="Z14" s="168">
        <v>29650</v>
      </c>
      <c r="AA14" s="166">
        <f t="shared" si="14"/>
        <v>3276.3249999999998</v>
      </c>
      <c r="AB14" s="166">
        <f t="shared" ref="AB14:AB19" si="33">Z16*20%</f>
        <v>6215.8</v>
      </c>
      <c r="AC14" s="166">
        <f t="shared" ref="AC14:AC19" si="34">Z16+AA14+AB14</f>
        <v>40571.125</v>
      </c>
      <c r="AD14" s="354"/>
      <c r="AE14" s="167" t="s">
        <v>36</v>
      </c>
      <c r="AF14" s="168">
        <v>33352</v>
      </c>
      <c r="AG14" s="166">
        <f t="shared" si="17"/>
        <v>3685.3960000000002</v>
      </c>
      <c r="AH14" s="197">
        <f t="shared" si="18"/>
        <v>6670.4000000000005</v>
      </c>
      <c r="AI14" s="166">
        <f t="shared" si="19"/>
        <v>43707.796000000002</v>
      </c>
      <c r="AJ14" s="168">
        <v>33852</v>
      </c>
      <c r="AK14" s="166">
        <f t="shared" si="20"/>
        <v>3740.6460000000002</v>
      </c>
      <c r="AL14" s="197">
        <f t="shared" si="21"/>
        <v>6770.4000000000005</v>
      </c>
      <c r="AM14" s="166">
        <f t="shared" si="22"/>
        <v>44363.046000000002</v>
      </c>
      <c r="AN14" s="166">
        <f t="shared" si="23"/>
        <v>34190.519999999997</v>
      </c>
      <c r="AO14" s="166">
        <f t="shared" si="24"/>
        <v>3778.0524599999999</v>
      </c>
      <c r="AP14" s="197">
        <f t="shared" si="25"/>
        <v>6838.1039999999994</v>
      </c>
      <c r="AQ14" s="166">
        <f t="shared" si="26"/>
        <v>44806.676459999995</v>
      </c>
      <c r="AR14" s="166">
        <f t="shared" si="27"/>
        <v>34690.519999999997</v>
      </c>
      <c r="AS14" s="166">
        <f t="shared" si="28"/>
        <v>3833.3024599999999</v>
      </c>
      <c r="AT14" s="197">
        <f t="shared" si="29"/>
        <v>6938.1039999999994</v>
      </c>
      <c r="AU14" s="166">
        <f t="shared" si="30"/>
        <v>45461.926459999995</v>
      </c>
    </row>
    <row r="15" spans="3:47" ht="19.5" thickBot="1" x14ac:dyDescent="0.35">
      <c r="C15" s="157"/>
      <c r="D15" s="167" t="s">
        <v>37</v>
      </c>
      <c r="E15" s="168">
        <v>28958</v>
      </c>
      <c r="F15" s="166">
        <f t="shared" si="0"/>
        <v>3112.9850000000001</v>
      </c>
      <c r="G15" s="197">
        <f t="shared" si="1"/>
        <v>5791.6</v>
      </c>
      <c r="H15" s="166">
        <f t="shared" si="2"/>
        <v>37862.584999999999</v>
      </c>
      <c r="J15" s="168">
        <f t="shared" si="3"/>
        <v>29247.58</v>
      </c>
      <c r="K15" s="166">
        <f t="shared" si="4"/>
        <v>3173.3624300000001</v>
      </c>
      <c r="L15" s="197">
        <f t="shared" si="5"/>
        <v>5849.5160000000005</v>
      </c>
      <c r="M15" s="166">
        <f t="shared" si="6"/>
        <v>38270.458430000006</v>
      </c>
      <c r="O15" s="168">
        <f t="shared" si="7"/>
        <v>29540.055800000002</v>
      </c>
      <c r="P15" s="166">
        <f t="shared" si="8"/>
        <v>3205.0960543000001</v>
      </c>
      <c r="Q15" s="197">
        <f t="shared" si="9"/>
        <v>5908.0111600000009</v>
      </c>
      <c r="R15" s="166">
        <f t="shared" si="10"/>
        <v>38653.1630143</v>
      </c>
      <c r="T15" s="342">
        <v>30358</v>
      </c>
      <c r="U15" s="166">
        <f t="shared" si="11"/>
        <v>3324.2009999999996</v>
      </c>
      <c r="V15" s="166">
        <f t="shared" si="31"/>
        <v>6359.6</v>
      </c>
      <c r="W15" s="166">
        <f t="shared" si="32"/>
        <v>41481.800999999999</v>
      </c>
      <c r="X15" s="354"/>
      <c r="Y15" s="167" t="s">
        <v>37</v>
      </c>
      <c r="Z15" s="342">
        <v>30509</v>
      </c>
      <c r="AA15" s="166">
        <f t="shared" si="14"/>
        <v>3371.2445000000002</v>
      </c>
      <c r="AB15" s="166">
        <f t="shared" si="33"/>
        <v>6391.4000000000005</v>
      </c>
      <c r="AC15" s="166">
        <f t="shared" si="34"/>
        <v>41719.644500000002</v>
      </c>
      <c r="AD15" s="354"/>
      <c r="AE15" s="167" t="s">
        <v>37</v>
      </c>
      <c r="AF15" s="342">
        <v>33967</v>
      </c>
      <c r="AG15" s="166">
        <f t="shared" si="17"/>
        <v>3753.3535000000002</v>
      </c>
      <c r="AH15" s="197">
        <f t="shared" si="18"/>
        <v>6793.4000000000005</v>
      </c>
      <c r="AI15" s="166">
        <f t="shared" si="19"/>
        <v>44513.753499999999</v>
      </c>
      <c r="AJ15" s="342">
        <v>34467</v>
      </c>
      <c r="AK15" s="166">
        <f t="shared" si="20"/>
        <v>3808.6035000000002</v>
      </c>
      <c r="AL15" s="197">
        <f t="shared" si="21"/>
        <v>6893.4000000000005</v>
      </c>
      <c r="AM15" s="166">
        <f t="shared" si="22"/>
        <v>45169.003499999999</v>
      </c>
      <c r="AN15" s="166">
        <f t="shared" si="23"/>
        <v>34811.67</v>
      </c>
      <c r="AO15" s="166">
        <f t="shared" si="24"/>
        <v>3846.689535</v>
      </c>
      <c r="AP15" s="197">
        <f t="shared" si="25"/>
        <v>6962.3339999999998</v>
      </c>
      <c r="AQ15" s="166">
        <f t="shared" si="26"/>
        <v>45620.693534999999</v>
      </c>
      <c r="AR15" s="166">
        <f t="shared" si="27"/>
        <v>35311.67</v>
      </c>
      <c r="AS15" s="166">
        <f t="shared" si="28"/>
        <v>3901.939535</v>
      </c>
      <c r="AT15" s="197">
        <f t="shared" si="29"/>
        <v>7062.3339999999998</v>
      </c>
      <c r="AU15" s="166">
        <f t="shared" si="30"/>
        <v>46275.943534999999</v>
      </c>
    </row>
    <row r="16" spans="3:47" ht="19.5" thickBot="1" x14ac:dyDescent="0.35">
      <c r="C16" s="157"/>
      <c r="D16" s="167" t="s">
        <v>38</v>
      </c>
      <c r="E16" s="168">
        <v>29794</v>
      </c>
      <c r="F16" s="166">
        <f t="shared" si="0"/>
        <v>3202.855</v>
      </c>
      <c r="G16" s="197">
        <f t="shared" si="1"/>
        <v>5958.8</v>
      </c>
      <c r="H16" s="166">
        <f t="shared" si="2"/>
        <v>38955.655000000006</v>
      </c>
      <c r="J16" s="168">
        <f t="shared" si="3"/>
        <v>30091.94</v>
      </c>
      <c r="K16" s="166">
        <f t="shared" si="4"/>
        <v>3264.9754899999998</v>
      </c>
      <c r="L16" s="197">
        <f t="shared" si="5"/>
        <v>6018.3879999999999</v>
      </c>
      <c r="M16" s="166">
        <f t="shared" si="6"/>
        <v>39375.303489999998</v>
      </c>
      <c r="O16" s="168">
        <f t="shared" si="7"/>
        <v>30392.859399999998</v>
      </c>
      <c r="P16" s="166">
        <f t="shared" si="8"/>
        <v>3297.6252448999999</v>
      </c>
      <c r="Q16" s="197">
        <f t="shared" si="9"/>
        <v>6078.5718799999995</v>
      </c>
      <c r="R16" s="166">
        <f t="shared" si="10"/>
        <v>39769.056524899992</v>
      </c>
      <c r="T16" s="168">
        <v>30925</v>
      </c>
      <c r="U16" s="166">
        <f t="shared" si="11"/>
        <v>3386.2874999999995</v>
      </c>
      <c r="V16" s="166">
        <f t="shared" si="31"/>
        <v>6539.6</v>
      </c>
      <c r="W16" s="166">
        <f t="shared" si="32"/>
        <v>42623.887499999997</v>
      </c>
      <c r="X16" s="354"/>
      <c r="Y16" s="167" t="s">
        <v>38</v>
      </c>
      <c r="Z16" s="168">
        <v>31079</v>
      </c>
      <c r="AA16" s="166">
        <f t="shared" si="14"/>
        <v>3434.2294999999999</v>
      </c>
      <c r="AB16" s="166">
        <f t="shared" si="33"/>
        <v>6539.6</v>
      </c>
      <c r="AC16" s="166">
        <f t="shared" si="34"/>
        <v>42671.8295</v>
      </c>
      <c r="AD16" s="354"/>
      <c r="AE16" s="167" t="s">
        <v>38</v>
      </c>
      <c r="AF16" s="168">
        <v>34930</v>
      </c>
      <c r="AG16" s="166">
        <f t="shared" si="17"/>
        <v>3859.7649999999999</v>
      </c>
      <c r="AH16" s="197">
        <f t="shared" si="18"/>
        <v>6986</v>
      </c>
      <c r="AI16" s="166">
        <f t="shared" si="19"/>
        <v>45775.764999999999</v>
      </c>
      <c r="AJ16" s="168">
        <v>35430</v>
      </c>
      <c r="AK16" s="166">
        <f t="shared" si="20"/>
        <v>3915.0149999999999</v>
      </c>
      <c r="AL16" s="197">
        <f t="shared" si="21"/>
        <v>7086</v>
      </c>
      <c r="AM16" s="166">
        <f t="shared" si="22"/>
        <v>46431.014999999999</v>
      </c>
      <c r="AN16" s="166">
        <f t="shared" si="23"/>
        <v>35784.300000000003</v>
      </c>
      <c r="AO16" s="166">
        <f t="shared" si="24"/>
        <v>3954.1651500000003</v>
      </c>
      <c r="AP16" s="197">
        <f t="shared" si="25"/>
        <v>7156.8600000000006</v>
      </c>
      <c r="AQ16" s="166">
        <f t="shared" si="26"/>
        <v>46895.325150000004</v>
      </c>
      <c r="AR16" s="166">
        <f t="shared" si="27"/>
        <v>36284.300000000003</v>
      </c>
      <c r="AS16" s="166">
        <f t="shared" si="28"/>
        <v>4009.4151500000003</v>
      </c>
      <c r="AT16" s="197">
        <f t="shared" si="29"/>
        <v>7256.8600000000006</v>
      </c>
      <c r="AU16" s="166">
        <f t="shared" si="30"/>
        <v>47550.575150000004</v>
      </c>
    </row>
    <row r="17" spans="3:47" ht="19.5" thickBot="1" x14ac:dyDescent="0.35">
      <c r="C17" s="157"/>
      <c r="D17" s="167" t="s">
        <v>39</v>
      </c>
      <c r="E17" s="168">
        <v>30635</v>
      </c>
      <c r="F17" s="166">
        <f t="shared" si="0"/>
        <v>3293.2624999999998</v>
      </c>
      <c r="G17" s="197">
        <f t="shared" si="1"/>
        <v>6127</v>
      </c>
      <c r="H17" s="166">
        <f t="shared" si="2"/>
        <v>40055.262499999997</v>
      </c>
      <c r="J17" s="168">
        <f t="shared" si="3"/>
        <v>30941.35</v>
      </c>
      <c r="K17" s="166">
        <f t="shared" si="4"/>
        <v>3357.1364749999998</v>
      </c>
      <c r="L17" s="197">
        <f t="shared" si="5"/>
        <v>6188.27</v>
      </c>
      <c r="M17" s="166">
        <f t="shared" si="6"/>
        <v>40486.756475000002</v>
      </c>
      <c r="O17" s="168">
        <f t="shared" si="7"/>
        <v>31250.763499999997</v>
      </c>
      <c r="P17" s="166">
        <f t="shared" si="8"/>
        <v>3390.7078397499995</v>
      </c>
      <c r="Q17" s="197">
        <f t="shared" si="9"/>
        <v>6250.1526999999996</v>
      </c>
      <c r="R17" s="166">
        <f t="shared" si="10"/>
        <v>40891.624039749993</v>
      </c>
      <c r="T17" s="168">
        <v>31798</v>
      </c>
      <c r="U17" s="166">
        <f t="shared" si="11"/>
        <v>3481.8809999999994</v>
      </c>
      <c r="V17" s="166">
        <f t="shared" si="31"/>
        <v>6660.2000000000007</v>
      </c>
      <c r="W17" s="166">
        <f t="shared" si="32"/>
        <v>43443.081000000006</v>
      </c>
      <c r="X17" s="354"/>
      <c r="Y17" s="167" t="s">
        <v>39</v>
      </c>
      <c r="Z17" s="168">
        <v>31957</v>
      </c>
      <c r="AA17" s="166">
        <f t="shared" si="14"/>
        <v>3531.2485000000001</v>
      </c>
      <c r="AB17" s="166">
        <f t="shared" si="33"/>
        <v>6660.2000000000007</v>
      </c>
      <c r="AC17" s="166">
        <f t="shared" si="34"/>
        <v>43492.448499999999</v>
      </c>
      <c r="AD17" s="354"/>
      <c r="AE17" s="167" t="s">
        <v>39</v>
      </c>
      <c r="AF17" s="168">
        <v>35922</v>
      </c>
      <c r="AG17" s="166">
        <f t="shared" si="17"/>
        <v>3969.3809999999999</v>
      </c>
      <c r="AH17" s="197">
        <f t="shared" si="18"/>
        <v>7184.4000000000005</v>
      </c>
      <c r="AI17" s="166">
        <f t="shared" si="19"/>
        <v>47075.781000000003</v>
      </c>
      <c r="AJ17" s="168">
        <v>36422</v>
      </c>
      <c r="AK17" s="166">
        <f t="shared" si="20"/>
        <v>4024.6309999999999</v>
      </c>
      <c r="AL17" s="197">
        <f t="shared" si="21"/>
        <v>7284.4000000000005</v>
      </c>
      <c r="AM17" s="166">
        <f t="shared" si="22"/>
        <v>47731.031000000003</v>
      </c>
      <c r="AN17" s="166">
        <f t="shared" si="23"/>
        <v>36786.22</v>
      </c>
      <c r="AO17" s="166">
        <f t="shared" si="24"/>
        <v>4064.8773100000003</v>
      </c>
      <c r="AP17" s="197">
        <f t="shared" si="25"/>
        <v>7357.2440000000006</v>
      </c>
      <c r="AQ17" s="166">
        <f t="shared" si="26"/>
        <v>48208.341310000003</v>
      </c>
      <c r="AR17" s="166">
        <f t="shared" si="27"/>
        <v>37286.22</v>
      </c>
      <c r="AS17" s="166">
        <f t="shared" si="28"/>
        <v>4120.1273099999999</v>
      </c>
      <c r="AT17" s="197">
        <f t="shared" si="29"/>
        <v>7457.2440000000006</v>
      </c>
      <c r="AU17" s="166">
        <f t="shared" si="30"/>
        <v>48863.591309999996</v>
      </c>
    </row>
    <row r="18" spans="3:47" ht="19.5" thickBot="1" x14ac:dyDescent="0.35">
      <c r="C18" s="157"/>
      <c r="D18" s="167"/>
      <c r="E18" s="168">
        <v>31502</v>
      </c>
      <c r="F18" s="166">
        <f t="shared" si="0"/>
        <v>3386.4650000000001</v>
      </c>
      <c r="G18" s="197">
        <f t="shared" si="1"/>
        <v>6300.4000000000005</v>
      </c>
      <c r="H18" s="166">
        <f t="shared" si="2"/>
        <v>41188.864999999998</v>
      </c>
      <c r="J18" s="168">
        <f t="shared" si="3"/>
        <v>31817.02</v>
      </c>
      <c r="K18" s="166">
        <f t="shared" si="4"/>
        <v>3452.1466700000001</v>
      </c>
      <c r="L18" s="197">
        <f t="shared" si="5"/>
        <v>6363.4040000000005</v>
      </c>
      <c r="M18" s="166">
        <f t="shared" si="6"/>
        <v>41632.570670000001</v>
      </c>
      <c r="O18" s="168">
        <f t="shared" si="7"/>
        <v>32135.190200000001</v>
      </c>
      <c r="P18" s="166">
        <f t="shared" si="8"/>
        <v>3486.6681367000001</v>
      </c>
      <c r="Q18" s="197">
        <f t="shared" si="9"/>
        <v>6427.0380400000004</v>
      </c>
      <c r="R18" s="166">
        <f t="shared" si="10"/>
        <v>42048.896376700002</v>
      </c>
      <c r="T18" s="168">
        <v>32698</v>
      </c>
      <c r="U18" s="166">
        <f t="shared" si="11"/>
        <v>3580.4309999999996</v>
      </c>
      <c r="V18" s="166">
        <f t="shared" si="31"/>
        <v>6849</v>
      </c>
      <c r="W18" s="166">
        <f t="shared" si="32"/>
        <v>44674.430999999997</v>
      </c>
      <c r="X18" s="354"/>
      <c r="Y18" s="167" t="s">
        <v>40</v>
      </c>
      <c r="Z18" s="168">
        <v>32698</v>
      </c>
      <c r="AA18" s="166">
        <f t="shared" si="14"/>
        <v>3613.1289999999999</v>
      </c>
      <c r="AB18" s="166">
        <f t="shared" si="33"/>
        <v>6449</v>
      </c>
      <c r="AC18" s="166">
        <f t="shared" si="34"/>
        <v>42307.129000000001</v>
      </c>
      <c r="AD18" s="354"/>
      <c r="AE18" s="167" t="s">
        <v>40</v>
      </c>
      <c r="AF18" s="168"/>
      <c r="AG18" s="166"/>
      <c r="AH18" s="197"/>
      <c r="AI18" s="166"/>
      <c r="AJ18" s="168"/>
      <c r="AK18" s="166"/>
      <c r="AL18" s="197"/>
      <c r="AM18" s="166"/>
      <c r="AN18" s="168"/>
      <c r="AO18" s="166"/>
      <c r="AP18" s="197"/>
      <c r="AQ18" s="166"/>
      <c r="AR18" s="168"/>
      <c r="AS18" s="166"/>
      <c r="AT18" s="197"/>
      <c r="AU18" s="166"/>
    </row>
    <row r="19" spans="3:47" ht="19.5" thickBot="1" x14ac:dyDescent="0.35">
      <c r="C19" s="157"/>
      <c r="D19" s="167"/>
      <c r="E19" s="168">
        <v>32083</v>
      </c>
      <c r="F19" s="166">
        <f t="shared" si="0"/>
        <v>3448.9225000000001</v>
      </c>
      <c r="G19" s="197">
        <f t="shared" si="1"/>
        <v>6416.6</v>
      </c>
      <c r="H19" s="166">
        <f t="shared" si="2"/>
        <v>41948.522499999999</v>
      </c>
      <c r="J19" s="168">
        <f t="shared" si="3"/>
        <v>32403.83</v>
      </c>
      <c r="K19" s="166">
        <f t="shared" si="4"/>
        <v>3515.8155550000001</v>
      </c>
      <c r="L19" s="197">
        <f t="shared" si="5"/>
        <v>6480.7660000000005</v>
      </c>
      <c r="M19" s="166">
        <f t="shared" si="6"/>
        <v>42400.411555000006</v>
      </c>
      <c r="O19" s="168">
        <f t="shared" si="7"/>
        <v>32727.868300000002</v>
      </c>
      <c r="P19" s="166">
        <f t="shared" si="8"/>
        <v>3550.9737105500003</v>
      </c>
      <c r="Q19" s="197">
        <f t="shared" si="9"/>
        <v>6545.5736600000009</v>
      </c>
      <c r="R19" s="166">
        <f t="shared" si="10"/>
        <v>42824.415670550006</v>
      </c>
      <c r="T19" s="168">
        <v>33301</v>
      </c>
      <c r="U19" s="166">
        <f t="shared" si="11"/>
        <v>3646.4594999999995</v>
      </c>
      <c r="V19" s="166">
        <f t="shared" si="31"/>
        <v>7043.6</v>
      </c>
      <c r="W19" s="166">
        <f t="shared" si="32"/>
        <v>45908.059499999996</v>
      </c>
      <c r="X19" s="354"/>
      <c r="Y19" s="167" t="s">
        <v>41</v>
      </c>
      <c r="Z19" s="168">
        <v>33301</v>
      </c>
      <c r="AA19" s="166">
        <f t="shared" si="14"/>
        <v>3679.7604999999999</v>
      </c>
      <c r="AB19" s="166">
        <f t="shared" si="33"/>
        <v>7043.6</v>
      </c>
      <c r="AC19" s="166">
        <f t="shared" si="34"/>
        <v>45941.360499999995</v>
      </c>
      <c r="AD19" s="354"/>
      <c r="AE19" s="167" t="s">
        <v>41</v>
      </c>
      <c r="AF19" s="168"/>
      <c r="AG19" s="166"/>
      <c r="AH19" s="197"/>
      <c r="AI19" s="166"/>
      <c r="AJ19" s="168"/>
      <c r="AK19" s="166"/>
      <c r="AL19" s="197"/>
      <c r="AM19" s="166"/>
      <c r="AN19" s="168"/>
      <c r="AO19" s="166"/>
      <c r="AP19" s="197"/>
      <c r="AQ19" s="166"/>
      <c r="AR19" s="168"/>
      <c r="AS19" s="166"/>
      <c r="AT19" s="197"/>
      <c r="AU19" s="166"/>
    </row>
    <row r="20" spans="3:47" ht="19.5" thickBot="1" x14ac:dyDescent="0.35">
      <c r="C20" s="157"/>
      <c r="D20" s="167"/>
      <c r="E20" s="168">
        <v>32993</v>
      </c>
      <c r="F20" s="166">
        <f t="shared" si="0"/>
        <v>3546.7474999999999</v>
      </c>
      <c r="G20" s="197">
        <f t="shared" si="1"/>
        <v>6598.6</v>
      </c>
      <c r="H20" s="166">
        <f t="shared" si="2"/>
        <v>43138.347499999996</v>
      </c>
      <c r="J20" s="168">
        <f t="shared" si="3"/>
        <v>33322.93</v>
      </c>
      <c r="K20" s="166">
        <f t="shared" si="4"/>
        <v>3615.5379050000001</v>
      </c>
      <c r="L20" s="197">
        <f t="shared" si="5"/>
        <v>6664.5860000000002</v>
      </c>
      <c r="M20" s="166">
        <f t="shared" si="6"/>
        <v>43603.053905000001</v>
      </c>
      <c r="O20" s="168">
        <f t="shared" si="7"/>
        <v>33656.159299999999</v>
      </c>
      <c r="P20" s="166">
        <f t="shared" si="8"/>
        <v>3651.6932840499999</v>
      </c>
      <c r="Q20" s="197">
        <f t="shared" si="9"/>
        <v>6731.2318599999999</v>
      </c>
      <c r="R20" s="166">
        <f t="shared" si="10"/>
        <v>44039.08444405</v>
      </c>
      <c r="T20" s="168">
        <v>34245</v>
      </c>
      <c r="U20" s="166">
        <f t="shared" si="11"/>
        <v>3749.8274999999994</v>
      </c>
      <c r="V20" s="166">
        <f t="shared" ref="V20:V21" si="35">T22*20%</f>
        <v>7574.8</v>
      </c>
      <c r="W20" s="166">
        <f t="shared" ref="W20:W21" si="36">T22+U20+V20</f>
        <v>49198.627500000002</v>
      </c>
      <c r="X20" s="354"/>
      <c r="Y20" s="167" t="s">
        <v>241</v>
      </c>
      <c r="Z20" s="168">
        <v>32245</v>
      </c>
      <c r="AA20" s="166">
        <f t="shared" si="14"/>
        <v>3563.0725000000002</v>
      </c>
      <c r="AB20" s="166">
        <f t="shared" ref="AB20:AB21" si="37">Z22*20%</f>
        <v>7574.8</v>
      </c>
      <c r="AC20" s="166">
        <f t="shared" ref="AC20:AC21" si="38">Z22+AA20+AB20</f>
        <v>49011.872500000005</v>
      </c>
      <c r="AD20" s="354"/>
      <c r="AE20" s="167" t="s">
        <v>241</v>
      </c>
      <c r="AF20" s="168"/>
      <c r="AG20" s="166"/>
      <c r="AH20" s="197"/>
      <c r="AI20" s="166"/>
      <c r="AJ20" s="168"/>
      <c r="AK20" s="166"/>
      <c r="AL20" s="197"/>
      <c r="AM20" s="166"/>
      <c r="AN20" s="168"/>
      <c r="AO20" s="166"/>
      <c r="AP20" s="197"/>
      <c r="AQ20" s="166"/>
      <c r="AR20" s="168"/>
      <c r="AS20" s="166"/>
      <c r="AT20" s="197"/>
      <c r="AU20" s="166"/>
    </row>
    <row r="21" spans="3:47" ht="19.5" thickBot="1" x14ac:dyDescent="0.35">
      <c r="C21" s="160"/>
      <c r="D21" s="169"/>
      <c r="E21" s="170">
        <v>33930</v>
      </c>
      <c r="F21" s="166">
        <f t="shared" si="0"/>
        <v>3647.4749999999999</v>
      </c>
      <c r="G21" s="197">
        <f t="shared" si="1"/>
        <v>6786</v>
      </c>
      <c r="H21" s="166">
        <f t="shared" si="2"/>
        <v>44363.474999999999</v>
      </c>
      <c r="J21" s="170">
        <f t="shared" si="3"/>
        <v>34269.300000000003</v>
      </c>
      <c r="K21" s="166">
        <f t="shared" si="4"/>
        <v>3718.2190500000002</v>
      </c>
      <c r="L21" s="197">
        <f t="shared" si="5"/>
        <v>6853.8600000000006</v>
      </c>
      <c r="M21" s="166">
        <f t="shared" si="6"/>
        <v>44841.379050000003</v>
      </c>
      <c r="O21" s="170">
        <f t="shared" si="7"/>
        <v>34611.993000000002</v>
      </c>
      <c r="P21" s="166">
        <f t="shared" si="8"/>
        <v>3755.4012405000003</v>
      </c>
      <c r="Q21" s="197">
        <f t="shared" si="9"/>
        <v>6922.3986000000004</v>
      </c>
      <c r="R21" s="166">
        <f t="shared" si="10"/>
        <v>45289.792840500006</v>
      </c>
      <c r="T21" s="168">
        <v>35218</v>
      </c>
      <c r="U21" s="166">
        <f t="shared" si="11"/>
        <v>3856.3709999999996</v>
      </c>
      <c r="V21" s="166">
        <f t="shared" si="35"/>
        <v>7683.6</v>
      </c>
      <c r="W21" s="166">
        <f t="shared" si="36"/>
        <v>49957.970999999998</v>
      </c>
      <c r="X21" s="354"/>
      <c r="Y21" s="169" t="s">
        <v>242</v>
      </c>
      <c r="Z21" s="168">
        <v>35218</v>
      </c>
      <c r="AA21" s="166">
        <f t="shared" si="14"/>
        <v>3891.5889999999999</v>
      </c>
      <c r="AB21" s="166">
        <f t="shared" si="37"/>
        <v>7683.6</v>
      </c>
      <c r="AC21" s="166">
        <f t="shared" si="38"/>
        <v>49993.188999999998</v>
      </c>
      <c r="AD21" s="354"/>
      <c r="AE21" s="169" t="s">
        <v>242</v>
      </c>
      <c r="AF21" s="168"/>
      <c r="AG21" s="166"/>
      <c r="AH21" s="197"/>
      <c r="AI21" s="166"/>
      <c r="AJ21" s="168"/>
      <c r="AK21" s="166"/>
      <c r="AL21" s="197"/>
      <c r="AM21" s="166"/>
      <c r="AN21" s="168"/>
      <c r="AO21" s="166"/>
      <c r="AP21" s="197"/>
      <c r="AQ21" s="166"/>
      <c r="AR21" s="168"/>
      <c r="AS21" s="166"/>
      <c r="AT21" s="197"/>
      <c r="AU21" s="166"/>
    </row>
    <row r="22" spans="3:47" ht="19.5" thickBot="1" x14ac:dyDescent="0.35">
      <c r="C22" s="161"/>
      <c r="D22" s="171" t="s">
        <v>22</v>
      </c>
      <c r="E22" s="172">
        <v>36489</v>
      </c>
      <c r="F22" s="166">
        <f t="shared" si="0"/>
        <v>3922.5675000000001</v>
      </c>
      <c r="G22" s="197">
        <f t="shared" si="1"/>
        <v>7297.8</v>
      </c>
      <c r="H22" s="166">
        <f t="shared" si="2"/>
        <v>47709.3675</v>
      </c>
      <c r="I22" s="148" t="s">
        <v>239</v>
      </c>
      <c r="J22" s="172">
        <f t="shared" si="3"/>
        <v>36853.89</v>
      </c>
      <c r="K22" s="166">
        <f t="shared" si="4"/>
        <v>3998.6470650000001</v>
      </c>
      <c r="L22" s="197">
        <f t="shared" si="5"/>
        <v>7370.7780000000002</v>
      </c>
      <c r="M22" s="166">
        <f t="shared" si="6"/>
        <v>48223.315064999995</v>
      </c>
      <c r="O22" s="172">
        <f t="shared" si="7"/>
        <v>37222.428899999999</v>
      </c>
      <c r="P22" s="166">
        <f t="shared" si="8"/>
        <v>4038.6335356499999</v>
      </c>
      <c r="Q22" s="197">
        <f t="shared" si="9"/>
        <v>7444.48578</v>
      </c>
      <c r="R22" s="166">
        <f t="shared" si="10"/>
        <v>48705.54821565</v>
      </c>
      <c r="S22" s="343"/>
      <c r="T22" s="172">
        <v>37874</v>
      </c>
      <c r="U22" s="166">
        <f t="shared" si="11"/>
        <v>4147.2029999999995</v>
      </c>
      <c r="V22" s="166">
        <f t="shared" si="12"/>
        <v>7574.8</v>
      </c>
      <c r="W22" s="166">
        <f t="shared" si="13"/>
        <v>49596.003000000004</v>
      </c>
      <c r="X22" s="354"/>
      <c r="Y22" s="171" t="s">
        <v>22</v>
      </c>
      <c r="Z22" s="172">
        <v>37874</v>
      </c>
      <c r="AA22" s="166">
        <f t="shared" si="14"/>
        <v>4185.0770000000002</v>
      </c>
      <c r="AB22" s="166">
        <f t="shared" ref="AB22:AB39" si="39">Z22*20%</f>
        <v>7574.8</v>
      </c>
      <c r="AC22" s="166">
        <f t="shared" ref="AC22:AC39" si="40">Z22+AA22+AB22</f>
        <v>49633.877</v>
      </c>
      <c r="AD22" s="354"/>
      <c r="AE22" s="171" t="s">
        <v>22</v>
      </c>
      <c r="AF22" s="172">
        <v>38632</v>
      </c>
      <c r="AG22" s="166">
        <f t="shared" si="17"/>
        <v>4268.8360000000002</v>
      </c>
      <c r="AH22" s="197">
        <f>AF22*20%</f>
        <v>7726.4000000000005</v>
      </c>
      <c r="AI22" s="166">
        <f t="shared" si="19"/>
        <v>50627.236000000004</v>
      </c>
      <c r="AJ22" s="172">
        <v>39131</v>
      </c>
      <c r="AK22" s="166">
        <f t="shared" ref="AK22:AK39" si="41">AJ22*11.05%</f>
        <v>4323.9755000000005</v>
      </c>
      <c r="AL22" s="197">
        <f>AJ22*20%</f>
        <v>7826.2000000000007</v>
      </c>
      <c r="AM22" s="166">
        <f t="shared" ref="AM22:AM39" si="42">AJ22+AK22+AL22</f>
        <v>51281.175499999998</v>
      </c>
      <c r="AN22" s="172">
        <f>AJ22*1.01</f>
        <v>39522.31</v>
      </c>
      <c r="AO22" s="166">
        <f t="shared" ref="AO22:AO39" si="43">AN22*11.05%</f>
        <v>4367.2152550000001</v>
      </c>
      <c r="AP22" s="197">
        <f>AN22*20%</f>
        <v>7904.4619999999995</v>
      </c>
      <c r="AQ22" s="166">
        <f t="shared" ref="AQ22:AQ39" si="44">AN22+AO22+AP22</f>
        <v>51793.987255</v>
      </c>
      <c r="AR22" s="172">
        <f>AN22+500</f>
        <v>40022.31</v>
      </c>
      <c r="AS22" s="166">
        <f t="shared" ref="AS22:AS39" si="45">AR22*11.05%</f>
        <v>4422.4652550000001</v>
      </c>
      <c r="AT22" s="197">
        <f>AR22*20%</f>
        <v>8004.4619999999995</v>
      </c>
      <c r="AU22" s="166">
        <f t="shared" ref="AU22:AU39" si="46">AR22+AS22+AT22</f>
        <v>52449.237255</v>
      </c>
    </row>
    <row r="23" spans="3:47" ht="19.5" thickBot="1" x14ac:dyDescent="0.35">
      <c r="C23" s="162" t="s">
        <v>251</v>
      </c>
      <c r="D23" s="173" t="s">
        <v>24</v>
      </c>
      <c r="E23" s="174">
        <v>37013</v>
      </c>
      <c r="F23" s="166">
        <f t="shared" si="0"/>
        <v>3978.8975</v>
      </c>
      <c r="G23" s="197">
        <f t="shared" si="1"/>
        <v>7402.6</v>
      </c>
      <c r="H23" s="166">
        <f t="shared" si="2"/>
        <v>48394.497499999998</v>
      </c>
      <c r="I23" s="148" t="s">
        <v>239</v>
      </c>
      <c r="J23" s="174">
        <f t="shared" si="3"/>
        <v>37383.129999999997</v>
      </c>
      <c r="K23" s="166">
        <f t="shared" si="4"/>
        <v>4056.0696049999997</v>
      </c>
      <c r="L23" s="197">
        <f t="shared" si="5"/>
        <v>7476.6260000000002</v>
      </c>
      <c r="M23" s="166">
        <f t="shared" si="6"/>
        <v>48915.825604999991</v>
      </c>
      <c r="O23" s="174">
        <f t="shared" si="7"/>
        <v>37756.961299999995</v>
      </c>
      <c r="P23" s="166">
        <f t="shared" si="8"/>
        <v>4096.6303010499996</v>
      </c>
      <c r="Q23" s="197">
        <f t="shared" si="9"/>
        <v>7551.3922599999996</v>
      </c>
      <c r="R23" s="166">
        <f t="shared" si="10"/>
        <v>49404.983861049994</v>
      </c>
      <c r="T23" s="174">
        <v>38418</v>
      </c>
      <c r="U23" s="166">
        <f t="shared" si="11"/>
        <v>4206.7709999999997</v>
      </c>
      <c r="V23" s="166">
        <f t="shared" si="12"/>
        <v>7683.6</v>
      </c>
      <c r="W23" s="166">
        <f t="shared" si="13"/>
        <v>50308.370999999999</v>
      </c>
      <c r="X23" s="354"/>
      <c r="Y23" s="173" t="s">
        <v>24</v>
      </c>
      <c r="Z23" s="174">
        <v>38418</v>
      </c>
      <c r="AA23" s="166">
        <f t="shared" si="14"/>
        <v>4245.1890000000003</v>
      </c>
      <c r="AB23" s="166">
        <f t="shared" si="39"/>
        <v>7683.6</v>
      </c>
      <c r="AC23" s="166">
        <f t="shared" si="40"/>
        <v>50346.788999999997</v>
      </c>
      <c r="AD23" s="354"/>
      <c r="AE23" s="173" t="s">
        <v>24</v>
      </c>
      <c r="AF23" s="174">
        <v>39186</v>
      </c>
      <c r="AG23" s="166">
        <f t="shared" si="17"/>
        <v>4330.0529999999999</v>
      </c>
      <c r="AH23" s="197">
        <f t="shared" si="18"/>
        <v>7837.2000000000007</v>
      </c>
      <c r="AI23" s="166">
        <f t="shared" si="19"/>
        <v>51353.252999999997</v>
      </c>
      <c r="AJ23" s="174">
        <v>39686</v>
      </c>
      <c r="AK23" s="166">
        <f t="shared" si="41"/>
        <v>4385.3029999999999</v>
      </c>
      <c r="AL23" s="197">
        <f t="shared" ref="AL23:AL29" si="47">AJ23*20%</f>
        <v>7937.2000000000007</v>
      </c>
      <c r="AM23" s="166">
        <f t="shared" si="42"/>
        <v>52008.502999999997</v>
      </c>
      <c r="AN23" s="172">
        <f>AJ23*1.01</f>
        <v>40082.86</v>
      </c>
      <c r="AO23" s="166">
        <f t="shared" si="43"/>
        <v>4429.1560300000001</v>
      </c>
      <c r="AP23" s="197">
        <f t="shared" ref="AP23:AP29" si="48">AN23*20%</f>
        <v>8016.5720000000001</v>
      </c>
      <c r="AQ23" s="166">
        <f t="shared" si="44"/>
        <v>52528.588029999999</v>
      </c>
      <c r="AR23" s="172">
        <f t="shared" ref="AR23:AR27" si="49">AN23+500</f>
        <v>40582.86</v>
      </c>
      <c r="AS23" s="166">
        <f t="shared" si="45"/>
        <v>4484.4060300000001</v>
      </c>
      <c r="AT23" s="197">
        <f t="shared" ref="AT23:AT29" si="50">AR23*20%</f>
        <v>8116.5720000000001</v>
      </c>
      <c r="AU23" s="166">
        <f t="shared" si="46"/>
        <v>53183.838029999999</v>
      </c>
    </row>
    <row r="24" spans="3:47" ht="19.5" thickBot="1" x14ac:dyDescent="0.35">
      <c r="C24" s="162" t="s">
        <v>252</v>
      </c>
      <c r="D24" s="173" t="s">
        <v>26</v>
      </c>
      <c r="E24" s="174">
        <v>38750</v>
      </c>
      <c r="F24" s="166">
        <f t="shared" si="0"/>
        <v>4165.625</v>
      </c>
      <c r="G24" s="197">
        <f t="shared" si="1"/>
        <v>7750</v>
      </c>
      <c r="H24" s="166">
        <f t="shared" si="2"/>
        <v>50665.625</v>
      </c>
      <c r="I24" s="148" t="s">
        <v>255</v>
      </c>
      <c r="J24" s="174">
        <f t="shared" si="3"/>
        <v>39137.5</v>
      </c>
      <c r="K24" s="166">
        <f t="shared" si="4"/>
        <v>4246.4187499999998</v>
      </c>
      <c r="L24" s="197">
        <f t="shared" si="5"/>
        <v>7827.5</v>
      </c>
      <c r="M24" s="166">
        <f t="shared" si="6"/>
        <v>51211.418749999997</v>
      </c>
      <c r="O24" s="174">
        <f t="shared" si="7"/>
        <v>39528.875</v>
      </c>
      <c r="P24" s="166">
        <f t="shared" si="8"/>
        <v>4288.8829374999996</v>
      </c>
      <c r="Q24" s="197">
        <f t="shared" si="9"/>
        <v>7905.7750000000005</v>
      </c>
      <c r="R24" s="166">
        <f t="shared" si="10"/>
        <v>51723.5329375</v>
      </c>
      <c r="T24" s="174">
        <v>40221</v>
      </c>
      <c r="U24" s="166">
        <f t="shared" si="11"/>
        <v>4404.1994999999997</v>
      </c>
      <c r="V24" s="166">
        <f t="shared" si="12"/>
        <v>8044.2000000000007</v>
      </c>
      <c r="W24" s="166">
        <f t="shared" si="13"/>
        <v>52669.3995</v>
      </c>
      <c r="X24" s="354"/>
      <c r="Y24" s="173" t="s">
        <v>26</v>
      </c>
      <c r="Z24" s="174">
        <v>40221</v>
      </c>
      <c r="AA24" s="166">
        <f t="shared" si="14"/>
        <v>4444.4205000000002</v>
      </c>
      <c r="AB24" s="166">
        <f t="shared" si="39"/>
        <v>8044.2000000000007</v>
      </c>
      <c r="AC24" s="166">
        <f t="shared" si="40"/>
        <v>52709.620500000005</v>
      </c>
      <c r="AD24" s="354"/>
      <c r="AE24" s="173" t="s">
        <v>26</v>
      </c>
      <c r="AF24" s="174">
        <v>41025</v>
      </c>
      <c r="AG24" s="166">
        <f t="shared" si="17"/>
        <v>4533.2624999999998</v>
      </c>
      <c r="AH24" s="197">
        <f t="shared" si="18"/>
        <v>8205</v>
      </c>
      <c r="AI24" s="166">
        <f t="shared" si="19"/>
        <v>53763.262499999997</v>
      </c>
      <c r="AJ24" s="174">
        <v>41525</v>
      </c>
      <c r="AK24" s="166">
        <f t="shared" si="41"/>
        <v>4588.5124999999998</v>
      </c>
      <c r="AL24" s="197">
        <f t="shared" si="47"/>
        <v>8305</v>
      </c>
      <c r="AM24" s="166">
        <f t="shared" si="42"/>
        <v>54418.512499999997</v>
      </c>
      <c r="AN24" s="172">
        <f t="shared" ref="AN24:AN39" si="51">AJ24*1.01</f>
        <v>41940.25</v>
      </c>
      <c r="AO24" s="166">
        <f t="shared" si="43"/>
        <v>4634.3976249999996</v>
      </c>
      <c r="AP24" s="197">
        <f t="shared" si="48"/>
        <v>8388.0500000000011</v>
      </c>
      <c r="AQ24" s="166">
        <f t="shared" si="44"/>
        <v>54962.697625000001</v>
      </c>
      <c r="AR24" s="172">
        <f t="shared" si="49"/>
        <v>42440.25</v>
      </c>
      <c r="AS24" s="166">
        <f t="shared" si="45"/>
        <v>4689.6476249999996</v>
      </c>
      <c r="AT24" s="197">
        <f t="shared" si="50"/>
        <v>8488.0500000000011</v>
      </c>
      <c r="AU24" s="166">
        <f t="shared" si="46"/>
        <v>55617.947625000001</v>
      </c>
    </row>
    <row r="25" spans="3:47" ht="19.5" thickBot="1" x14ac:dyDescent="0.35">
      <c r="C25" s="159" t="s">
        <v>192</v>
      </c>
      <c r="D25" s="173" t="s">
        <v>28</v>
      </c>
      <c r="E25" s="174">
        <v>39860</v>
      </c>
      <c r="F25" s="166">
        <f t="shared" si="0"/>
        <v>4284.95</v>
      </c>
      <c r="G25" s="197">
        <f t="shared" si="1"/>
        <v>7972</v>
      </c>
      <c r="H25" s="166">
        <f t="shared" si="2"/>
        <v>52116.95</v>
      </c>
      <c r="J25" s="174">
        <f t="shared" si="3"/>
        <v>40258.6</v>
      </c>
      <c r="K25" s="166">
        <f t="shared" si="4"/>
        <v>4368.0581000000002</v>
      </c>
      <c r="L25" s="197">
        <f t="shared" si="5"/>
        <v>8051.72</v>
      </c>
      <c r="M25" s="166">
        <f t="shared" si="6"/>
        <v>52678.378100000002</v>
      </c>
      <c r="O25" s="174">
        <f t="shared" si="7"/>
        <v>40661.186000000002</v>
      </c>
      <c r="P25" s="166">
        <f t="shared" si="8"/>
        <v>4411.7386809999998</v>
      </c>
      <c r="Q25" s="197">
        <f t="shared" si="9"/>
        <v>8132.2372000000005</v>
      </c>
      <c r="R25" s="166">
        <f t="shared" si="10"/>
        <v>53205.161881000007</v>
      </c>
      <c r="T25" s="174">
        <v>41373</v>
      </c>
      <c r="U25" s="166">
        <f t="shared" si="11"/>
        <v>4530.343499999999</v>
      </c>
      <c r="V25" s="166">
        <f t="shared" si="12"/>
        <v>8274.6</v>
      </c>
      <c r="W25" s="166">
        <f t="shared" si="13"/>
        <v>54177.943500000001</v>
      </c>
      <c r="X25" s="354"/>
      <c r="Y25" s="173" t="s">
        <v>28</v>
      </c>
      <c r="Z25" s="174">
        <v>41373</v>
      </c>
      <c r="AA25" s="166">
        <f t="shared" si="14"/>
        <v>4571.7165000000005</v>
      </c>
      <c r="AB25" s="166">
        <f t="shared" si="39"/>
        <v>8274.6</v>
      </c>
      <c r="AC25" s="166">
        <f t="shared" si="40"/>
        <v>54219.316500000001</v>
      </c>
      <c r="AD25" s="354"/>
      <c r="AE25" s="173" t="s">
        <v>28</v>
      </c>
      <c r="AF25" s="174">
        <v>42200</v>
      </c>
      <c r="AG25" s="166">
        <f t="shared" si="17"/>
        <v>4663.1000000000004</v>
      </c>
      <c r="AH25" s="197">
        <f t="shared" si="18"/>
        <v>8440</v>
      </c>
      <c r="AI25" s="166">
        <f t="shared" si="19"/>
        <v>55303.1</v>
      </c>
      <c r="AJ25" s="174">
        <v>42700</v>
      </c>
      <c r="AK25" s="166">
        <f t="shared" si="41"/>
        <v>4718.3500000000004</v>
      </c>
      <c r="AL25" s="197">
        <f t="shared" si="47"/>
        <v>8540</v>
      </c>
      <c r="AM25" s="166">
        <f t="shared" si="42"/>
        <v>55958.35</v>
      </c>
      <c r="AN25" s="172">
        <f t="shared" si="51"/>
        <v>43127</v>
      </c>
      <c r="AO25" s="166">
        <f t="shared" si="43"/>
        <v>4765.5335000000005</v>
      </c>
      <c r="AP25" s="197">
        <f t="shared" si="48"/>
        <v>8625.4</v>
      </c>
      <c r="AQ25" s="166">
        <f t="shared" si="44"/>
        <v>56517.933499999999</v>
      </c>
      <c r="AR25" s="172">
        <f t="shared" si="49"/>
        <v>43627</v>
      </c>
      <c r="AS25" s="166">
        <f t="shared" si="45"/>
        <v>4820.7835000000005</v>
      </c>
      <c r="AT25" s="197">
        <f t="shared" si="50"/>
        <v>8725.4</v>
      </c>
      <c r="AU25" s="166">
        <f t="shared" si="46"/>
        <v>57173.183499999999</v>
      </c>
    </row>
    <row r="26" spans="3:47" ht="19.5" thickBot="1" x14ac:dyDescent="0.35">
      <c r="C26" s="159"/>
      <c r="D26" s="173" t="s">
        <v>29</v>
      </c>
      <c r="E26" s="174">
        <v>41003</v>
      </c>
      <c r="F26" s="166">
        <f t="shared" si="0"/>
        <v>4407.8225000000002</v>
      </c>
      <c r="G26" s="197">
        <f t="shared" si="1"/>
        <v>8200.6</v>
      </c>
      <c r="H26" s="166">
        <f t="shared" si="2"/>
        <v>53611.422500000001</v>
      </c>
      <c r="J26" s="174">
        <f t="shared" si="3"/>
        <v>41413.03</v>
      </c>
      <c r="K26" s="166">
        <f t="shared" si="4"/>
        <v>4493.3137550000001</v>
      </c>
      <c r="L26" s="197">
        <f t="shared" si="5"/>
        <v>8282.6059999999998</v>
      </c>
      <c r="M26" s="166">
        <f t="shared" si="6"/>
        <v>54188.949755000001</v>
      </c>
      <c r="O26" s="174">
        <f t="shared" si="7"/>
        <v>41827.160299999996</v>
      </c>
      <c r="P26" s="166">
        <f t="shared" si="8"/>
        <v>4538.2468925499998</v>
      </c>
      <c r="Q26" s="197">
        <f t="shared" si="9"/>
        <v>8365.4320599999992</v>
      </c>
      <c r="R26" s="166">
        <f t="shared" si="10"/>
        <v>54730.839252549995</v>
      </c>
      <c r="T26" s="174">
        <v>42559</v>
      </c>
      <c r="U26" s="166">
        <f t="shared" si="11"/>
        <v>4660.2104999999992</v>
      </c>
      <c r="V26" s="166">
        <f t="shared" si="12"/>
        <v>8511.8000000000011</v>
      </c>
      <c r="W26" s="166">
        <f t="shared" si="13"/>
        <v>55731.010500000004</v>
      </c>
      <c r="X26" s="354"/>
      <c r="Y26" s="173" t="s">
        <v>29</v>
      </c>
      <c r="Z26" s="174">
        <v>42559</v>
      </c>
      <c r="AA26" s="166">
        <f t="shared" si="14"/>
        <v>4702.7695000000003</v>
      </c>
      <c r="AB26" s="166">
        <f t="shared" si="39"/>
        <v>8511.8000000000011</v>
      </c>
      <c r="AC26" s="166">
        <f t="shared" si="40"/>
        <v>55773.569500000005</v>
      </c>
      <c r="AD26" s="354"/>
      <c r="AE26" s="173" t="s">
        <v>29</v>
      </c>
      <c r="AF26" s="174">
        <v>43410</v>
      </c>
      <c r="AG26" s="166">
        <f t="shared" si="17"/>
        <v>4796.8050000000003</v>
      </c>
      <c r="AH26" s="197">
        <f t="shared" si="18"/>
        <v>8682</v>
      </c>
      <c r="AI26" s="166">
        <f t="shared" si="19"/>
        <v>56888.805</v>
      </c>
      <c r="AJ26" s="174">
        <v>43911</v>
      </c>
      <c r="AK26" s="166">
        <f t="shared" si="41"/>
        <v>4852.1655000000001</v>
      </c>
      <c r="AL26" s="197">
        <f t="shared" si="47"/>
        <v>8782.2000000000007</v>
      </c>
      <c r="AM26" s="166">
        <f t="shared" si="42"/>
        <v>57545.3655</v>
      </c>
      <c r="AN26" s="172">
        <f t="shared" si="51"/>
        <v>44350.11</v>
      </c>
      <c r="AO26" s="166">
        <f t="shared" si="43"/>
        <v>4900.6871550000005</v>
      </c>
      <c r="AP26" s="197">
        <f t="shared" si="48"/>
        <v>8870.0220000000008</v>
      </c>
      <c r="AQ26" s="166">
        <f t="shared" si="44"/>
        <v>58120.819155000005</v>
      </c>
      <c r="AR26" s="172">
        <f t="shared" si="49"/>
        <v>44850.11</v>
      </c>
      <c r="AS26" s="166">
        <f t="shared" si="45"/>
        <v>4955.9371550000005</v>
      </c>
      <c r="AT26" s="197">
        <f t="shared" si="50"/>
        <v>8970.0220000000008</v>
      </c>
      <c r="AU26" s="166">
        <f t="shared" si="46"/>
        <v>58776.069155000005</v>
      </c>
    </row>
    <row r="27" spans="3:47" ht="19.5" thickBot="1" x14ac:dyDescent="0.35">
      <c r="C27" s="163"/>
      <c r="D27" s="180" t="s">
        <v>31</v>
      </c>
      <c r="E27" s="181">
        <v>42181</v>
      </c>
      <c r="F27" s="166">
        <f t="shared" si="0"/>
        <v>4534.4574999999995</v>
      </c>
      <c r="G27" s="197">
        <f t="shared" si="1"/>
        <v>8436.2000000000007</v>
      </c>
      <c r="H27" s="166">
        <f t="shared" si="2"/>
        <v>55151.657500000001</v>
      </c>
      <c r="I27" s="148" t="s">
        <v>240</v>
      </c>
      <c r="J27" s="181">
        <f t="shared" si="3"/>
        <v>42602.81</v>
      </c>
      <c r="K27" s="166">
        <f t="shared" si="4"/>
        <v>4622.4048849999999</v>
      </c>
      <c r="L27" s="197">
        <f t="shared" si="5"/>
        <v>8520.5619999999999</v>
      </c>
      <c r="M27" s="166">
        <f t="shared" si="6"/>
        <v>55745.776884999992</v>
      </c>
      <c r="O27" s="181">
        <f t="shared" si="7"/>
        <v>43028.838100000001</v>
      </c>
      <c r="P27" s="166">
        <f t="shared" si="8"/>
        <v>4668.6289338500001</v>
      </c>
      <c r="Q27" s="197">
        <f t="shared" si="9"/>
        <v>8605.7676200000005</v>
      </c>
      <c r="R27" s="166">
        <f t="shared" si="10"/>
        <v>56303.234653849999</v>
      </c>
      <c r="T27" s="181">
        <v>43782</v>
      </c>
      <c r="U27" s="166">
        <f t="shared" si="11"/>
        <v>4794.128999999999</v>
      </c>
      <c r="V27" s="166">
        <f t="shared" si="12"/>
        <v>8756.4</v>
      </c>
      <c r="W27" s="166">
        <f t="shared" si="13"/>
        <v>57332.529000000002</v>
      </c>
      <c r="X27" s="354"/>
      <c r="Y27" s="180" t="s">
        <v>31</v>
      </c>
      <c r="Z27" s="181">
        <v>43782</v>
      </c>
      <c r="AA27" s="166">
        <f t="shared" si="14"/>
        <v>4837.9110000000001</v>
      </c>
      <c r="AB27" s="166">
        <f t="shared" si="39"/>
        <v>8756.4</v>
      </c>
      <c r="AC27" s="166">
        <f t="shared" si="40"/>
        <v>57376.311000000002</v>
      </c>
      <c r="AD27" s="354"/>
      <c r="AE27" s="180" t="s">
        <v>31</v>
      </c>
      <c r="AF27" s="181">
        <v>44657</v>
      </c>
      <c r="AG27" s="166">
        <f t="shared" si="17"/>
        <v>4934.5985000000001</v>
      </c>
      <c r="AH27" s="197">
        <f t="shared" si="18"/>
        <v>8931.4</v>
      </c>
      <c r="AI27" s="166">
        <f t="shared" si="19"/>
        <v>58522.998500000002</v>
      </c>
      <c r="AJ27" s="181">
        <v>45157</v>
      </c>
      <c r="AK27" s="166">
        <f t="shared" si="41"/>
        <v>4989.8485000000001</v>
      </c>
      <c r="AL27" s="197">
        <f t="shared" si="47"/>
        <v>9031.4</v>
      </c>
      <c r="AM27" s="166">
        <f t="shared" si="42"/>
        <v>59178.248500000002</v>
      </c>
      <c r="AN27" s="172">
        <f t="shared" si="51"/>
        <v>45608.57</v>
      </c>
      <c r="AO27" s="166">
        <f t="shared" si="43"/>
        <v>5039.7469849999998</v>
      </c>
      <c r="AP27" s="197">
        <f t="shared" si="48"/>
        <v>9121.7139999999999</v>
      </c>
      <c r="AQ27" s="166">
        <f t="shared" si="44"/>
        <v>59770.030984999998</v>
      </c>
      <c r="AR27" s="172">
        <f t="shared" si="49"/>
        <v>46108.57</v>
      </c>
      <c r="AS27" s="166">
        <f t="shared" si="45"/>
        <v>5094.9969849999998</v>
      </c>
      <c r="AT27" s="197">
        <f t="shared" si="50"/>
        <v>9221.7139999999999</v>
      </c>
      <c r="AU27" s="166">
        <f t="shared" si="46"/>
        <v>60425.280984999998</v>
      </c>
    </row>
    <row r="28" spans="3:47" ht="19.5" thickBot="1" x14ac:dyDescent="0.35">
      <c r="C28" s="175" t="s">
        <v>253</v>
      </c>
      <c r="D28" s="182" t="s">
        <v>22</v>
      </c>
      <c r="E28" s="186">
        <v>43394</v>
      </c>
      <c r="F28" s="166">
        <f t="shared" si="0"/>
        <v>4664.8549999999996</v>
      </c>
      <c r="G28" s="197">
        <f t="shared" si="1"/>
        <v>8678.8000000000011</v>
      </c>
      <c r="H28" s="166">
        <f t="shared" si="2"/>
        <v>56737.654999999999</v>
      </c>
      <c r="J28" s="186">
        <f t="shared" si="3"/>
        <v>43827.94</v>
      </c>
      <c r="K28" s="166">
        <f t="shared" si="4"/>
        <v>4755.3314900000005</v>
      </c>
      <c r="L28" s="197">
        <f t="shared" si="5"/>
        <v>8765.5880000000016</v>
      </c>
      <c r="M28" s="166">
        <f t="shared" si="6"/>
        <v>57348.859490000003</v>
      </c>
      <c r="O28" s="186">
        <f t="shared" si="7"/>
        <v>44266.219400000002</v>
      </c>
      <c r="P28" s="166">
        <f t="shared" si="8"/>
        <v>4802.8848048999998</v>
      </c>
      <c r="Q28" s="197">
        <f t="shared" si="9"/>
        <v>8853.24388</v>
      </c>
      <c r="R28" s="166">
        <f t="shared" si="10"/>
        <v>57922.348084900004</v>
      </c>
      <c r="T28" s="186">
        <v>45041</v>
      </c>
      <c r="U28" s="166">
        <f t="shared" si="11"/>
        <v>4931.9894999999997</v>
      </c>
      <c r="V28" s="166">
        <f t="shared" si="12"/>
        <v>9008.2000000000007</v>
      </c>
      <c r="W28" s="166">
        <f t="shared" si="13"/>
        <v>58981.189499999993</v>
      </c>
      <c r="X28" s="354"/>
      <c r="Y28" s="182" t="s">
        <v>22</v>
      </c>
      <c r="Z28" s="186">
        <v>45041</v>
      </c>
      <c r="AA28" s="166">
        <f t="shared" si="14"/>
        <v>4977.0304999999998</v>
      </c>
      <c r="AB28" s="166">
        <f t="shared" si="39"/>
        <v>9008.2000000000007</v>
      </c>
      <c r="AC28" s="166">
        <f t="shared" si="40"/>
        <v>59026.230500000005</v>
      </c>
      <c r="AD28" s="354"/>
      <c r="AE28" s="182" t="s">
        <v>22</v>
      </c>
      <c r="AF28" s="186">
        <v>45942</v>
      </c>
      <c r="AG28" s="166">
        <f t="shared" si="17"/>
        <v>5076.5910000000003</v>
      </c>
      <c r="AH28" s="197">
        <f t="shared" si="18"/>
        <v>9188.4</v>
      </c>
      <c r="AI28" s="166">
        <f t="shared" si="19"/>
        <v>60206.991000000002</v>
      </c>
      <c r="AJ28" s="186">
        <v>46442</v>
      </c>
      <c r="AK28" s="166">
        <f t="shared" si="41"/>
        <v>5131.8410000000003</v>
      </c>
      <c r="AL28" s="197">
        <f t="shared" si="47"/>
        <v>9288.4</v>
      </c>
      <c r="AM28" s="166">
        <f t="shared" si="42"/>
        <v>60862.241000000002</v>
      </c>
      <c r="AN28" s="186">
        <f t="shared" si="51"/>
        <v>46906.42</v>
      </c>
      <c r="AO28" s="166">
        <f t="shared" si="43"/>
        <v>5183.1594100000002</v>
      </c>
      <c r="AP28" s="197">
        <f t="shared" si="48"/>
        <v>9381.2839999999997</v>
      </c>
      <c r="AQ28" s="166">
        <f t="shared" si="44"/>
        <v>61470.863409999998</v>
      </c>
      <c r="AR28" s="186">
        <f>AN28+500</f>
        <v>47406.42</v>
      </c>
      <c r="AS28" s="166">
        <f t="shared" si="45"/>
        <v>5238.4094100000002</v>
      </c>
      <c r="AT28" s="197">
        <f t="shared" si="50"/>
        <v>9481.2839999999997</v>
      </c>
      <c r="AU28" s="166">
        <f t="shared" si="46"/>
        <v>62126.113409999998</v>
      </c>
    </row>
    <row r="29" spans="3:47" ht="19.5" thickBot="1" x14ac:dyDescent="0.35">
      <c r="C29" s="175" t="s">
        <v>252</v>
      </c>
      <c r="D29" s="183" t="s">
        <v>24</v>
      </c>
      <c r="E29" s="187">
        <v>44643</v>
      </c>
      <c r="F29" s="166">
        <f t="shared" si="0"/>
        <v>4799.1224999999995</v>
      </c>
      <c r="G29" s="197">
        <f t="shared" si="1"/>
        <v>8928.6</v>
      </c>
      <c r="H29" s="166">
        <f t="shared" si="2"/>
        <v>58370.722499999996</v>
      </c>
      <c r="J29" s="187">
        <f t="shared" si="3"/>
        <v>45089.43</v>
      </c>
      <c r="K29" s="166">
        <f t="shared" si="4"/>
        <v>4892.2031550000002</v>
      </c>
      <c r="L29" s="197">
        <f t="shared" si="5"/>
        <v>9017.8860000000004</v>
      </c>
      <c r="M29" s="166">
        <f t="shared" si="6"/>
        <v>58999.519155000002</v>
      </c>
      <c r="O29" s="187">
        <f t="shared" si="7"/>
        <v>45540.3243</v>
      </c>
      <c r="P29" s="166">
        <f t="shared" si="8"/>
        <v>4941.1251865499999</v>
      </c>
      <c r="Q29" s="197">
        <f t="shared" si="9"/>
        <v>9108.0648600000004</v>
      </c>
      <c r="R29" s="166">
        <f t="shared" si="10"/>
        <v>59589.51434655</v>
      </c>
      <c r="T29" s="187">
        <v>46337</v>
      </c>
      <c r="U29" s="166">
        <f t="shared" si="11"/>
        <v>5073.901499999999</v>
      </c>
      <c r="V29" s="166">
        <f t="shared" si="12"/>
        <v>9267.4</v>
      </c>
      <c r="W29" s="166">
        <f t="shared" si="13"/>
        <v>60678.301500000001</v>
      </c>
      <c r="X29" s="354"/>
      <c r="Y29" s="183" t="s">
        <v>24</v>
      </c>
      <c r="Z29" s="187">
        <v>46337</v>
      </c>
      <c r="AA29" s="166">
        <f t="shared" si="14"/>
        <v>5120.2385000000004</v>
      </c>
      <c r="AB29" s="166">
        <f t="shared" si="39"/>
        <v>9267.4</v>
      </c>
      <c r="AC29" s="166">
        <f t="shared" si="40"/>
        <v>60724.638500000001</v>
      </c>
      <c r="AD29" s="354"/>
      <c r="AE29" s="183" t="s">
        <v>24</v>
      </c>
      <c r="AF29" s="187">
        <v>47264</v>
      </c>
      <c r="AG29" s="166">
        <f t="shared" si="17"/>
        <v>5222.6720000000005</v>
      </c>
      <c r="AH29" s="197">
        <f t="shared" si="18"/>
        <v>9452.8000000000011</v>
      </c>
      <c r="AI29" s="166">
        <f t="shared" si="19"/>
        <v>61939.472000000002</v>
      </c>
      <c r="AJ29" s="187">
        <v>47764</v>
      </c>
      <c r="AK29" s="166">
        <f t="shared" si="41"/>
        <v>5277.9220000000005</v>
      </c>
      <c r="AL29" s="197">
        <f t="shared" si="47"/>
        <v>9552.8000000000011</v>
      </c>
      <c r="AM29" s="166">
        <f t="shared" si="42"/>
        <v>62594.722000000002</v>
      </c>
      <c r="AN29" s="187">
        <f t="shared" si="51"/>
        <v>48241.64</v>
      </c>
      <c r="AO29" s="166">
        <f t="shared" si="43"/>
        <v>5330.7012199999999</v>
      </c>
      <c r="AP29" s="197">
        <f t="shared" si="48"/>
        <v>9648.3279999999995</v>
      </c>
      <c r="AQ29" s="166">
        <f t="shared" si="44"/>
        <v>63220.669220000003</v>
      </c>
      <c r="AR29" s="186">
        <f t="shared" ref="AR29:AR30" si="52">AN29+500</f>
        <v>48741.64</v>
      </c>
      <c r="AS29" s="166">
        <f t="shared" si="45"/>
        <v>5385.9512199999999</v>
      </c>
      <c r="AT29" s="197">
        <f t="shared" si="50"/>
        <v>9748.3279999999995</v>
      </c>
      <c r="AU29" s="166">
        <f t="shared" si="46"/>
        <v>63875.919220000003</v>
      </c>
    </row>
    <row r="30" spans="3:47" ht="19.5" thickBot="1" x14ac:dyDescent="0.35">
      <c r="C30" s="176" t="s">
        <v>193</v>
      </c>
      <c r="D30" s="183" t="s">
        <v>26</v>
      </c>
      <c r="E30" s="187">
        <v>45930</v>
      </c>
      <c r="F30" s="166">
        <f t="shared" si="0"/>
        <v>4937.4750000000004</v>
      </c>
      <c r="G30" s="197">
        <f t="shared" si="1"/>
        <v>9186</v>
      </c>
      <c r="H30" s="166">
        <f t="shared" si="2"/>
        <v>60053.474999999999</v>
      </c>
      <c r="J30" s="187">
        <f t="shared" si="3"/>
        <v>46389.3</v>
      </c>
      <c r="K30" s="166">
        <f t="shared" si="4"/>
        <v>5033.2390500000001</v>
      </c>
      <c r="L30" s="197">
        <f t="shared" si="5"/>
        <v>9277.86</v>
      </c>
      <c r="M30" s="166">
        <f t="shared" si="6"/>
        <v>60700.399050000007</v>
      </c>
      <c r="O30" s="187">
        <f t="shared" si="7"/>
        <v>46853.193000000007</v>
      </c>
      <c r="P30" s="166">
        <f t="shared" si="8"/>
        <v>5083.5714405000008</v>
      </c>
      <c r="Q30" s="197">
        <f t="shared" si="9"/>
        <v>9370.638600000002</v>
      </c>
      <c r="R30" s="166">
        <f t="shared" si="10"/>
        <v>61307.403040500009</v>
      </c>
      <c r="T30" s="187">
        <v>47673</v>
      </c>
      <c r="U30" s="166">
        <f t="shared" si="11"/>
        <v>5220.1934999999994</v>
      </c>
      <c r="V30" s="166">
        <f t="shared" si="12"/>
        <v>9534.6</v>
      </c>
      <c r="W30" s="166">
        <f t="shared" si="13"/>
        <v>62427.7935</v>
      </c>
      <c r="X30" s="354"/>
      <c r="Y30" s="183" t="s">
        <v>26</v>
      </c>
      <c r="Z30" s="187">
        <v>47673</v>
      </c>
      <c r="AA30" s="166">
        <f t="shared" si="14"/>
        <v>5267.8665000000001</v>
      </c>
      <c r="AB30" s="166">
        <f t="shared" si="39"/>
        <v>9534.6</v>
      </c>
      <c r="AC30" s="166">
        <f t="shared" si="40"/>
        <v>62475.466500000002</v>
      </c>
      <c r="AD30" s="354"/>
      <c r="AE30" s="183" t="s">
        <v>26</v>
      </c>
      <c r="AF30" s="187">
        <v>48627</v>
      </c>
      <c r="AG30" s="166">
        <f t="shared" si="17"/>
        <v>5373.2835000000005</v>
      </c>
      <c r="AH30" s="197">
        <f>AF30*20%</f>
        <v>9725.4</v>
      </c>
      <c r="AI30" s="166">
        <f t="shared" si="19"/>
        <v>63725.683499999999</v>
      </c>
      <c r="AJ30" s="187">
        <v>49127</v>
      </c>
      <c r="AK30" s="166">
        <f t="shared" si="41"/>
        <v>5428.5335000000005</v>
      </c>
      <c r="AL30" s="197">
        <f>AJ30*20%</f>
        <v>9825.4000000000015</v>
      </c>
      <c r="AM30" s="166">
        <f t="shared" si="42"/>
        <v>64380.933499999999</v>
      </c>
      <c r="AN30" s="187">
        <f t="shared" si="51"/>
        <v>49618.270000000004</v>
      </c>
      <c r="AO30" s="166">
        <f t="shared" si="43"/>
        <v>5482.8188350000009</v>
      </c>
      <c r="AP30" s="197">
        <f>AN30*20%</f>
        <v>9923.6540000000023</v>
      </c>
      <c r="AQ30" s="166">
        <f t="shared" si="44"/>
        <v>65024.742835000005</v>
      </c>
      <c r="AR30" s="186">
        <f t="shared" si="52"/>
        <v>50118.270000000004</v>
      </c>
      <c r="AS30" s="166">
        <f t="shared" si="45"/>
        <v>5538.0688350000009</v>
      </c>
      <c r="AT30" s="197">
        <f>AR30*20%</f>
        <v>10023.654000000002</v>
      </c>
      <c r="AU30" s="166">
        <f t="shared" si="46"/>
        <v>65679.992835000012</v>
      </c>
    </row>
    <row r="31" spans="3:47" ht="19.5" thickBot="1" x14ac:dyDescent="0.35">
      <c r="C31" s="164"/>
      <c r="D31" s="192" t="s">
        <v>28</v>
      </c>
      <c r="E31" s="193">
        <v>47255</v>
      </c>
      <c r="F31" s="166">
        <f t="shared" si="0"/>
        <v>5079.9125000000004</v>
      </c>
      <c r="G31" s="197">
        <f t="shared" si="1"/>
        <v>9451</v>
      </c>
      <c r="H31" s="166">
        <f t="shared" si="2"/>
        <v>61785.912499999999</v>
      </c>
      <c r="I31" s="148" t="s">
        <v>240</v>
      </c>
      <c r="J31" s="193">
        <f t="shared" si="3"/>
        <v>47727.55</v>
      </c>
      <c r="K31" s="166">
        <f t="shared" si="4"/>
        <v>5178.4391750000004</v>
      </c>
      <c r="L31" s="197">
        <f t="shared" si="5"/>
        <v>9545.51</v>
      </c>
      <c r="M31" s="166">
        <f t="shared" si="6"/>
        <v>62451.499175000004</v>
      </c>
      <c r="O31" s="193">
        <f t="shared" si="7"/>
        <v>48204.825500000006</v>
      </c>
      <c r="P31" s="166">
        <f t="shared" si="8"/>
        <v>5230.2235667500008</v>
      </c>
      <c r="Q31" s="197">
        <f t="shared" si="9"/>
        <v>9640.9651000000013</v>
      </c>
      <c r="R31" s="166">
        <f t="shared" si="10"/>
        <v>63076.014166750007</v>
      </c>
      <c r="T31" s="193">
        <v>49049</v>
      </c>
      <c r="U31" s="166">
        <f t="shared" si="11"/>
        <v>5370.865499999999</v>
      </c>
      <c r="V31" s="166">
        <f t="shared" si="12"/>
        <v>9809.8000000000011</v>
      </c>
      <c r="W31" s="166">
        <f t="shared" si="13"/>
        <v>64229.665500000003</v>
      </c>
      <c r="X31" s="354"/>
      <c r="Y31" s="192" t="s">
        <v>28</v>
      </c>
      <c r="Z31" s="193">
        <v>49049</v>
      </c>
      <c r="AA31" s="166">
        <f t="shared" si="14"/>
        <v>5419.9144999999999</v>
      </c>
      <c r="AB31" s="166">
        <f t="shared" si="39"/>
        <v>9809.8000000000011</v>
      </c>
      <c r="AC31" s="166">
        <f t="shared" si="40"/>
        <v>64278.714500000002</v>
      </c>
      <c r="AD31" s="354"/>
      <c r="AE31" s="192" t="s">
        <v>28</v>
      </c>
      <c r="AF31" s="193">
        <v>50029</v>
      </c>
      <c r="AG31" s="166">
        <f t="shared" si="17"/>
        <v>5528.2044999999998</v>
      </c>
      <c r="AH31" s="197">
        <f t="shared" si="18"/>
        <v>10005.800000000001</v>
      </c>
      <c r="AI31" s="166">
        <f t="shared" si="19"/>
        <v>65563.004499999995</v>
      </c>
      <c r="AJ31" s="193">
        <v>50530</v>
      </c>
      <c r="AK31" s="166">
        <f t="shared" si="41"/>
        <v>5583.5649999999996</v>
      </c>
      <c r="AL31" s="197">
        <f t="shared" ref="AL31:AL39" si="53">AJ31*20%</f>
        <v>10106</v>
      </c>
      <c r="AM31" s="166">
        <f t="shared" si="42"/>
        <v>66219.565000000002</v>
      </c>
      <c r="AN31" s="193">
        <f t="shared" si="51"/>
        <v>51035.3</v>
      </c>
      <c r="AO31" s="166">
        <f t="shared" si="43"/>
        <v>5639.4006500000005</v>
      </c>
      <c r="AP31" s="197">
        <f t="shared" ref="AP31:AP39" si="54">AN31*20%</f>
        <v>10207.060000000001</v>
      </c>
      <c r="AQ31" s="166">
        <f t="shared" si="44"/>
        <v>66881.760650000011</v>
      </c>
      <c r="AR31" s="186">
        <f>AN31*1.01</f>
        <v>51545.653000000006</v>
      </c>
      <c r="AS31" s="166">
        <f t="shared" si="45"/>
        <v>5695.7946565000011</v>
      </c>
      <c r="AT31" s="197">
        <f t="shared" ref="AT31:AT39" si="55">AR31*20%</f>
        <v>10309.130600000002</v>
      </c>
      <c r="AU31" s="166">
        <f t="shared" si="46"/>
        <v>67550.578256500012</v>
      </c>
    </row>
    <row r="32" spans="3:47" ht="19.5" thickBot="1" x14ac:dyDescent="0.35">
      <c r="C32" s="177"/>
      <c r="D32" s="194" t="s">
        <v>22</v>
      </c>
      <c r="E32" s="195">
        <v>52716</v>
      </c>
      <c r="F32" s="166">
        <f t="shared" si="0"/>
        <v>5666.97</v>
      </c>
      <c r="G32" s="197">
        <f t="shared" si="1"/>
        <v>10543.2</v>
      </c>
      <c r="H32" s="166">
        <f t="shared" si="2"/>
        <v>68926.17</v>
      </c>
      <c r="J32" s="195">
        <f t="shared" si="3"/>
        <v>53243.16</v>
      </c>
      <c r="K32" s="166">
        <f t="shared" si="4"/>
        <v>5776.8828600000006</v>
      </c>
      <c r="L32" s="197">
        <f t="shared" si="5"/>
        <v>10648.632000000001</v>
      </c>
      <c r="M32" s="166">
        <f t="shared" si="6"/>
        <v>69668.674859999999</v>
      </c>
      <c r="O32" s="195">
        <f t="shared" si="7"/>
        <v>53775.591600000007</v>
      </c>
      <c r="P32" s="166">
        <f t="shared" si="8"/>
        <v>5834.6516886000009</v>
      </c>
      <c r="Q32" s="197">
        <f t="shared" si="9"/>
        <v>10755.118320000001</v>
      </c>
      <c r="R32" s="166">
        <f t="shared" si="10"/>
        <v>70365.361608600011</v>
      </c>
      <c r="T32" s="195">
        <v>54717</v>
      </c>
      <c r="U32" s="166">
        <f t="shared" si="11"/>
        <v>5991.5114999999996</v>
      </c>
      <c r="V32" s="166">
        <f t="shared" si="12"/>
        <v>10943.400000000001</v>
      </c>
      <c r="W32" s="166">
        <f t="shared" si="13"/>
        <v>71651.911500000002</v>
      </c>
      <c r="X32" s="354"/>
      <c r="Y32" s="194" t="s">
        <v>22</v>
      </c>
      <c r="Z32" s="195">
        <v>54717</v>
      </c>
      <c r="AA32" s="166">
        <f t="shared" si="14"/>
        <v>6046.2285000000002</v>
      </c>
      <c r="AB32" s="166">
        <f t="shared" si="39"/>
        <v>10943.400000000001</v>
      </c>
      <c r="AC32" s="166">
        <f t="shared" si="40"/>
        <v>71706.628499999992</v>
      </c>
      <c r="AD32" s="354"/>
      <c r="AE32" s="194" t="s">
        <v>22</v>
      </c>
      <c r="AF32" s="195">
        <v>55811</v>
      </c>
      <c r="AG32" s="166">
        <f t="shared" si="17"/>
        <v>6167.1154999999999</v>
      </c>
      <c r="AH32" s="197">
        <f t="shared" si="18"/>
        <v>11162.2</v>
      </c>
      <c r="AI32" s="166">
        <f t="shared" si="19"/>
        <v>73140.315499999997</v>
      </c>
      <c r="AJ32" s="195">
        <v>56369</v>
      </c>
      <c r="AK32" s="166">
        <f t="shared" si="41"/>
        <v>6228.7745000000004</v>
      </c>
      <c r="AL32" s="197">
        <f t="shared" si="53"/>
        <v>11273.800000000001</v>
      </c>
      <c r="AM32" s="166">
        <f t="shared" si="42"/>
        <v>73871.574500000002</v>
      </c>
      <c r="AN32" s="195">
        <f t="shared" si="51"/>
        <v>56932.69</v>
      </c>
      <c r="AO32" s="166">
        <f t="shared" si="43"/>
        <v>6291.0622450000001</v>
      </c>
      <c r="AP32" s="197">
        <f t="shared" si="54"/>
        <v>11386.538</v>
      </c>
      <c r="AQ32" s="166">
        <f t="shared" si="44"/>
        <v>74610.290245000011</v>
      </c>
      <c r="AR32" s="195">
        <f>AN32*1.01</f>
        <v>57502.016900000002</v>
      </c>
      <c r="AS32" s="166">
        <f t="shared" si="45"/>
        <v>6353.9728674500002</v>
      </c>
      <c r="AT32" s="197">
        <f t="shared" si="55"/>
        <v>11500.403380000002</v>
      </c>
      <c r="AU32" s="166">
        <f t="shared" si="46"/>
        <v>75356.393147449999</v>
      </c>
    </row>
    <row r="33" spans="3:47" ht="19.5" thickBot="1" x14ac:dyDescent="0.35">
      <c r="C33" s="178" t="s">
        <v>46</v>
      </c>
      <c r="D33" s="184" t="s">
        <v>24</v>
      </c>
      <c r="E33" s="188">
        <v>54245</v>
      </c>
      <c r="F33" s="166">
        <f t="shared" si="0"/>
        <v>5831.3374999999996</v>
      </c>
      <c r="G33" s="197">
        <f t="shared" si="1"/>
        <v>10849</v>
      </c>
      <c r="H33" s="166">
        <f t="shared" si="2"/>
        <v>70925.337499999994</v>
      </c>
      <c r="J33" s="188">
        <f t="shared" si="3"/>
        <v>54787.45</v>
      </c>
      <c r="K33" s="166">
        <f t="shared" si="4"/>
        <v>5944.4383250000001</v>
      </c>
      <c r="L33" s="197">
        <f t="shared" si="5"/>
        <v>10957.49</v>
      </c>
      <c r="M33" s="166">
        <f t="shared" si="6"/>
        <v>71689.378324999998</v>
      </c>
      <c r="O33" s="188">
        <f t="shared" si="7"/>
        <v>55335.324499999995</v>
      </c>
      <c r="P33" s="166">
        <f t="shared" si="8"/>
        <v>6003.8827082499993</v>
      </c>
      <c r="Q33" s="197">
        <f t="shared" si="9"/>
        <v>11067.064899999999</v>
      </c>
      <c r="R33" s="166">
        <f t="shared" si="10"/>
        <v>72406.272108249992</v>
      </c>
      <c r="T33" s="188">
        <v>56304</v>
      </c>
      <c r="U33" s="166">
        <f t="shared" si="11"/>
        <v>6165.2879999999996</v>
      </c>
      <c r="V33" s="166">
        <f t="shared" si="12"/>
        <v>11260.800000000001</v>
      </c>
      <c r="W33" s="166">
        <f t="shared" si="13"/>
        <v>73730.088000000003</v>
      </c>
      <c r="X33" s="354"/>
      <c r="Y33" s="184" t="s">
        <v>24</v>
      </c>
      <c r="Z33" s="188">
        <v>56304</v>
      </c>
      <c r="AA33" s="166">
        <f t="shared" si="14"/>
        <v>6221.5919999999996</v>
      </c>
      <c r="AB33" s="166">
        <f t="shared" si="39"/>
        <v>11260.800000000001</v>
      </c>
      <c r="AC33" s="166">
        <f t="shared" si="40"/>
        <v>73786.391999999993</v>
      </c>
      <c r="AD33" s="354"/>
      <c r="AE33" s="184" t="s">
        <v>24</v>
      </c>
      <c r="AF33" s="188">
        <v>57430</v>
      </c>
      <c r="AG33" s="166">
        <f t="shared" si="17"/>
        <v>6346.0150000000003</v>
      </c>
      <c r="AH33" s="197">
        <f t="shared" si="18"/>
        <v>11486</v>
      </c>
      <c r="AI33" s="166">
        <f t="shared" si="19"/>
        <v>75262.014999999999</v>
      </c>
      <c r="AJ33" s="188">
        <v>58004</v>
      </c>
      <c r="AK33" s="166">
        <f t="shared" si="41"/>
        <v>6409.442</v>
      </c>
      <c r="AL33" s="197">
        <f t="shared" si="53"/>
        <v>11600.800000000001</v>
      </c>
      <c r="AM33" s="166">
        <f t="shared" si="42"/>
        <v>76014.241999999998</v>
      </c>
      <c r="AN33" s="188">
        <f t="shared" si="51"/>
        <v>58584.04</v>
      </c>
      <c r="AO33" s="166">
        <f t="shared" si="43"/>
        <v>6473.5364200000004</v>
      </c>
      <c r="AP33" s="197">
        <f t="shared" si="54"/>
        <v>11716.808000000001</v>
      </c>
      <c r="AQ33" s="166">
        <f t="shared" si="44"/>
        <v>76774.384420000002</v>
      </c>
      <c r="AR33" s="195">
        <f t="shared" ref="AR33:AR39" si="56">AN33*1.01</f>
        <v>59169.880400000002</v>
      </c>
      <c r="AS33" s="166">
        <f t="shared" si="45"/>
        <v>6538.2717842000002</v>
      </c>
      <c r="AT33" s="197">
        <f t="shared" si="55"/>
        <v>11833.97608</v>
      </c>
      <c r="AU33" s="166">
        <f t="shared" si="46"/>
        <v>77542.128264200001</v>
      </c>
    </row>
    <row r="34" spans="3:47" ht="19.5" thickBot="1" x14ac:dyDescent="0.35">
      <c r="C34" s="179" t="s">
        <v>191</v>
      </c>
      <c r="D34" s="184" t="s">
        <v>26</v>
      </c>
      <c r="E34" s="188">
        <v>55820</v>
      </c>
      <c r="F34" s="166">
        <f t="shared" si="0"/>
        <v>6000.65</v>
      </c>
      <c r="G34" s="197">
        <f t="shared" si="1"/>
        <v>11164</v>
      </c>
      <c r="H34" s="166">
        <f t="shared" si="2"/>
        <v>72984.649999999994</v>
      </c>
      <c r="J34" s="188">
        <f t="shared" si="3"/>
        <v>56378.2</v>
      </c>
      <c r="K34" s="166">
        <f t="shared" si="4"/>
        <v>6117.0346999999992</v>
      </c>
      <c r="L34" s="197">
        <f t="shared" si="5"/>
        <v>11275.64</v>
      </c>
      <c r="M34" s="166">
        <f t="shared" si="6"/>
        <v>73770.874699999986</v>
      </c>
      <c r="O34" s="188">
        <f t="shared" si="7"/>
        <v>56941.981999999996</v>
      </c>
      <c r="P34" s="166">
        <f t="shared" si="8"/>
        <v>6178.2050469999995</v>
      </c>
      <c r="Q34" s="197">
        <f t="shared" si="9"/>
        <v>11388.3964</v>
      </c>
      <c r="R34" s="166">
        <f t="shared" si="10"/>
        <v>74508.583446999997</v>
      </c>
      <c r="T34" s="188">
        <v>57938</v>
      </c>
      <c r="U34" s="166">
        <f t="shared" si="11"/>
        <v>6344.2109999999993</v>
      </c>
      <c r="V34" s="166">
        <f t="shared" si="12"/>
        <v>11587.6</v>
      </c>
      <c r="W34" s="166">
        <f t="shared" si="13"/>
        <v>75869.811000000002</v>
      </c>
      <c r="X34" s="354"/>
      <c r="Y34" s="184" t="s">
        <v>26</v>
      </c>
      <c r="Z34" s="188">
        <v>57938</v>
      </c>
      <c r="AA34" s="166">
        <f t="shared" si="14"/>
        <v>6402.1490000000003</v>
      </c>
      <c r="AB34" s="166">
        <f t="shared" si="39"/>
        <v>11587.6</v>
      </c>
      <c r="AC34" s="166">
        <f t="shared" si="40"/>
        <v>75927.748999999996</v>
      </c>
      <c r="AD34" s="354"/>
      <c r="AE34" s="184" t="s">
        <v>26</v>
      </c>
      <c r="AF34" s="188">
        <v>59097</v>
      </c>
      <c r="AG34" s="166">
        <f t="shared" si="17"/>
        <v>6530.2184999999999</v>
      </c>
      <c r="AH34" s="197">
        <f t="shared" si="18"/>
        <v>11819.400000000001</v>
      </c>
      <c r="AI34" s="166">
        <f t="shared" si="19"/>
        <v>77446.618500000011</v>
      </c>
      <c r="AJ34" s="188">
        <v>59688</v>
      </c>
      <c r="AK34" s="166">
        <f t="shared" si="41"/>
        <v>6595.5240000000003</v>
      </c>
      <c r="AL34" s="197">
        <f t="shared" si="53"/>
        <v>11937.6</v>
      </c>
      <c r="AM34" s="166">
        <f t="shared" si="42"/>
        <v>78221.124000000011</v>
      </c>
      <c r="AN34" s="188">
        <f t="shared" si="51"/>
        <v>60284.88</v>
      </c>
      <c r="AO34" s="166">
        <f t="shared" si="43"/>
        <v>6661.4792399999997</v>
      </c>
      <c r="AP34" s="197">
        <f t="shared" si="54"/>
        <v>12056.976000000001</v>
      </c>
      <c r="AQ34" s="166">
        <f t="shared" si="44"/>
        <v>79003.335239999986</v>
      </c>
      <c r="AR34" s="195">
        <f t="shared" si="56"/>
        <v>60887.728799999997</v>
      </c>
      <c r="AS34" s="166">
        <f t="shared" si="45"/>
        <v>6728.0940323999994</v>
      </c>
      <c r="AT34" s="197">
        <f t="shared" si="55"/>
        <v>12177.545760000001</v>
      </c>
      <c r="AU34" s="166">
        <f t="shared" si="46"/>
        <v>79793.368592399987</v>
      </c>
    </row>
    <row r="35" spans="3:47" ht="19.5" thickBot="1" x14ac:dyDescent="0.35">
      <c r="C35" s="164"/>
      <c r="D35" s="185" t="s">
        <v>28</v>
      </c>
      <c r="E35" s="189">
        <v>57442</v>
      </c>
      <c r="F35" s="166">
        <f t="shared" si="0"/>
        <v>6175.0150000000003</v>
      </c>
      <c r="G35" s="197">
        <f t="shared" si="1"/>
        <v>11488.400000000001</v>
      </c>
      <c r="H35" s="166">
        <f t="shared" si="2"/>
        <v>75105.415000000008</v>
      </c>
      <c r="I35" s="148" t="s">
        <v>240</v>
      </c>
      <c r="J35" s="189">
        <f t="shared" si="3"/>
        <v>58016.42</v>
      </c>
      <c r="K35" s="166">
        <f t="shared" si="4"/>
        <v>6294.7815700000001</v>
      </c>
      <c r="L35" s="197">
        <f t="shared" si="5"/>
        <v>11603.284</v>
      </c>
      <c r="M35" s="166">
        <f t="shared" si="6"/>
        <v>75914.48556999999</v>
      </c>
      <c r="O35" s="189">
        <f t="shared" si="7"/>
        <v>58596.584199999998</v>
      </c>
      <c r="P35" s="166">
        <f t="shared" si="8"/>
        <v>6357.7293856999995</v>
      </c>
      <c r="Q35" s="197">
        <f t="shared" si="9"/>
        <v>11719.31684</v>
      </c>
      <c r="R35" s="166">
        <f t="shared" si="10"/>
        <v>76673.630425699987</v>
      </c>
      <c r="T35" s="189">
        <v>59622</v>
      </c>
      <c r="U35" s="166">
        <f t="shared" si="11"/>
        <v>6528.6089999999995</v>
      </c>
      <c r="V35" s="166">
        <f t="shared" si="12"/>
        <v>11924.400000000001</v>
      </c>
      <c r="W35" s="166">
        <f t="shared" si="13"/>
        <v>78075.008999999991</v>
      </c>
      <c r="X35" s="354"/>
      <c r="Y35" s="185" t="s">
        <v>28</v>
      </c>
      <c r="Z35" s="189">
        <v>59622</v>
      </c>
      <c r="AA35" s="166">
        <f t="shared" si="14"/>
        <v>6588.2309999999998</v>
      </c>
      <c r="AB35" s="166">
        <f t="shared" si="39"/>
        <v>11924.400000000001</v>
      </c>
      <c r="AC35" s="166">
        <f t="shared" si="40"/>
        <v>78134.630999999994</v>
      </c>
      <c r="AD35" s="354"/>
      <c r="AE35" s="185" t="s">
        <v>28</v>
      </c>
      <c r="AF35" s="189">
        <v>60814</v>
      </c>
      <c r="AG35" s="166">
        <f t="shared" si="17"/>
        <v>6719.9470000000001</v>
      </c>
      <c r="AH35" s="197">
        <f t="shared" si="18"/>
        <v>12162.800000000001</v>
      </c>
      <c r="AI35" s="166">
        <f t="shared" si="19"/>
        <v>79696.747000000003</v>
      </c>
      <c r="AJ35" s="189">
        <v>61422</v>
      </c>
      <c r="AK35" s="166">
        <f t="shared" si="41"/>
        <v>6787.1310000000003</v>
      </c>
      <c r="AL35" s="197">
        <f t="shared" si="53"/>
        <v>12284.400000000001</v>
      </c>
      <c r="AM35" s="166">
        <f t="shared" si="42"/>
        <v>80493.530999999988</v>
      </c>
      <c r="AN35" s="189">
        <f t="shared" si="51"/>
        <v>62036.22</v>
      </c>
      <c r="AO35" s="166">
        <f t="shared" si="43"/>
        <v>6855.0023099999999</v>
      </c>
      <c r="AP35" s="197">
        <f t="shared" si="54"/>
        <v>12407.244000000001</v>
      </c>
      <c r="AQ35" s="166">
        <f t="shared" si="44"/>
        <v>81298.466310000003</v>
      </c>
      <c r="AR35" s="195">
        <f t="shared" si="56"/>
        <v>62656.582200000004</v>
      </c>
      <c r="AS35" s="166">
        <f t="shared" si="45"/>
        <v>6923.5523331000004</v>
      </c>
      <c r="AT35" s="197">
        <f t="shared" si="55"/>
        <v>12531.316440000002</v>
      </c>
      <c r="AU35" s="166">
        <f t="shared" si="46"/>
        <v>82111.4509731</v>
      </c>
    </row>
    <row r="36" spans="3:47" ht="19.5" thickBot="1" x14ac:dyDescent="0.35">
      <c r="C36" s="177"/>
      <c r="D36" s="190" t="s">
        <v>22</v>
      </c>
      <c r="E36" s="191">
        <v>64125</v>
      </c>
      <c r="F36" s="166">
        <f t="shared" si="0"/>
        <v>6893.4375</v>
      </c>
      <c r="G36" s="197">
        <f t="shared" si="1"/>
        <v>12825</v>
      </c>
      <c r="H36" s="166">
        <f t="shared" si="2"/>
        <v>83843.4375</v>
      </c>
      <c r="J36" s="191">
        <f t="shared" si="3"/>
        <v>64766.25</v>
      </c>
      <c r="K36" s="166">
        <f t="shared" si="4"/>
        <v>7027.1381250000004</v>
      </c>
      <c r="L36" s="197">
        <f t="shared" si="5"/>
        <v>12953.25</v>
      </c>
      <c r="M36" s="166">
        <f t="shared" si="6"/>
        <v>84746.638124999998</v>
      </c>
      <c r="O36" s="191">
        <f t="shared" si="7"/>
        <v>65413.912499999999</v>
      </c>
      <c r="P36" s="166">
        <f t="shared" si="8"/>
        <v>7097.40950625</v>
      </c>
      <c r="Q36" s="197">
        <f t="shared" si="9"/>
        <v>13082.782500000001</v>
      </c>
      <c r="R36" s="166">
        <f t="shared" si="10"/>
        <v>85594.104506250005</v>
      </c>
      <c r="T36" s="191">
        <v>66559</v>
      </c>
      <c r="U36" s="166">
        <f t="shared" si="11"/>
        <v>7288.2104999999992</v>
      </c>
      <c r="V36" s="166">
        <f t="shared" si="12"/>
        <v>13311.800000000001</v>
      </c>
      <c r="W36" s="166">
        <f t="shared" si="13"/>
        <v>87159.010500000004</v>
      </c>
      <c r="X36" s="354"/>
      <c r="Y36" s="190" t="s">
        <v>22</v>
      </c>
      <c r="Z36" s="191">
        <v>66559</v>
      </c>
      <c r="AA36" s="166">
        <f t="shared" si="14"/>
        <v>7354.7695000000003</v>
      </c>
      <c r="AB36" s="166">
        <f t="shared" si="39"/>
        <v>13311.800000000001</v>
      </c>
      <c r="AC36" s="166">
        <f t="shared" si="40"/>
        <v>87225.569499999998</v>
      </c>
      <c r="AD36" s="354"/>
      <c r="AE36" s="190" t="s">
        <v>22</v>
      </c>
      <c r="AF36" s="191">
        <v>67890</v>
      </c>
      <c r="AG36" s="166">
        <f t="shared" si="17"/>
        <v>7501.8450000000003</v>
      </c>
      <c r="AH36" s="197">
        <f t="shared" si="18"/>
        <v>13578</v>
      </c>
      <c r="AI36" s="166">
        <f t="shared" si="19"/>
        <v>88969.845000000001</v>
      </c>
      <c r="AJ36" s="191">
        <v>68569</v>
      </c>
      <c r="AK36" s="166">
        <f t="shared" si="41"/>
        <v>7576.8744999999999</v>
      </c>
      <c r="AL36" s="197">
        <f t="shared" si="53"/>
        <v>13713.800000000001</v>
      </c>
      <c r="AM36" s="166">
        <f t="shared" si="42"/>
        <v>89859.674500000008</v>
      </c>
      <c r="AN36" s="191">
        <f t="shared" si="51"/>
        <v>69254.69</v>
      </c>
      <c r="AO36" s="166">
        <f t="shared" si="43"/>
        <v>7652.6432450000002</v>
      </c>
      <c r="AP36" s="197">
        <f t="shared" si="54"/>
        <v>13850.938000000002</v>
      </c>
      <c r="AQ36" s="166">
        <f t="shared" si="44"/>
        <v>90758.271245000011</v>
      </c>
      <c r="AR36" s="195">
        <f t="shared" si="56"/>
        <v>69947.236900000004</v>
      </c>
      <c r="AS36" s="166">
        <f t="shared" si="45"/>
        <v>7729.1696774500006</v>
      </c>
      <c r="AT36" s="197">
        <f t="shared" si="55"/>
        <v>13989.447380000001</v>
      </c>
      <c r="AU36" s="166">
        <f t="shared" si="46"/>
        <v>91665.853957450003</v>
      </c>
    </row>
    <row r="37" spans="3:47" ht="19.5" thickBot="1" x14ac:dyDescent="0.35">
      <c r="C37" s="178" t="s">
        <v>49</v>
      </c>
      <c r="D37" s="184" t="s">
        <v>24</v>
      </c>
      <c r="E37" s="188">
        <v>65996</v>
      </c>
      <c r="F37" s="166">
        <f t="shared" si="0"/>
        <v>7094.57</v>
      </c>
      <c r="G37" s="197">
        <f t="shared" si="1"/>
        <v>13199.2</v>
      </c>
      <c r="H37" s="166">
        <f t="shared" si="2"/>
        <v>86289.77</v>
      </c>
      <c r="J37" s="188">
        <f t="shared" si="3"/>
        <v>66655.960000000006</v>
      </c>
      <c r="K37" s="166">
        <f t="shared" si="4"/>
        <v>7232.1716600000009</v>
      </c>
      <c r="L37" s="197">
        <f t="shared" si="5"/>
        <v>13331.192000000003</v>
      </c>
      <c r="M37" s="166">
        <f t="shared" si="6"/>
        <v>87219.323660000024</v>
      </c>
      <c r="O37" s="188">
        <f t="shared" si="7"/>
        <v>67322.519600000014</v>
      </c>
      <c r="P37" s="166">
        <f t="shared" si="8"/>
        <v>7304.4933766000013</v>
      </c>
      <c r="Q37" s="197">
        <f t="shared" si="9"/>
        <v>13464.503920000003</v>
      </c>
      <c r="R37" s="166">
        <f t="shared" si="10"/>
        <v>88091.51689660002</v>
      </c>
      <c r="T37" s="188">
        <v>68501</v>
      </c>
      <c r="U37" s="166">
        <f t="shared" si="11"/>
        <v>7500.8594999999987</v>
      </c>
      <c r="V37" s="166">
        <f t="shared" si="12"/>
        <v>13700.2</v>
      </c>
      <c r="W37" s="166">
        <f t="shared" si="13"/>
        <v>89702.059499999988</v>
      </c>
      <c r="X37" s="354"/>
      <c r="Y37" s="184" t="s">
        <v>24</v>
      </c>
      <c r="Z37" s="188">
        <v>68501</v>
      </c>
      <c r="AA37" s="166">
        <f t="shared" si="14"/>
        <v>7569.3604999999998</v>
      </c>
      <c r="AB37" s="166">
        <f t="shared" si="39"/>
        <v>13700.2</v>
      </c>
      <c r="AC37" s="166">
        <f t="shared" si="40"/>
        <v>89770.560499999992</v>
      </c>
      <c r="AD37" s="354"/>
      <c r="AE37" s="184" t="s">
        <v>24</v>
      </c>
      <c r="AF37" s="188">
        <v>69871</v>
      </c>
      <c r="AG37" s="166">
        <f t="shared" si="17"/>
        <v>7720.7455</v>
      </c>
      <c r="AH37" s="197">
        <f t="shared" si="18"/>
        <v>13974.2</v>
      </c>
      <c r="AI37" s="166">
        <f t="shared" si="19"/>
        <v>91565.945500000002</v>
      </c>
      <c r="AJ37" s="188">
        <v>70569</v>
      </c>
      <c r="AK37" s="166">
        <f t="shared" si="41"/>
        <v>7797.8744999999999</v>
      </c>
      <c r="AL37" s="197">
        <f t="shared" si="53"/>
        <v>14113.800000000001</v>
      </c>
      <c r="AM37" s="166">
        <f t="shared" si="42"/>
        <v>92480.674500000008</v>
      </c>
      <c r="AN37" s="188">
        <f t="shared" si="51"/>
        <v>71274.69</v>
      </c>
      <c r="AO37" s="166">
        <f t="shared" si="43"/>
        <v>7875.8532450000002</v>
      </c>
      <c r="AP37" s="197">
        <f t="shared" si="54"/>
        <v>14254.938000000002</v>
      </c>
      <c r="AQ37" s="166">
        <f t="shared" si="44"/>
        <v>93405.481245000003</v>
      </c>
      <c r="AR37" s="195">
        <f t="shared" si="56"/>
        <v>71987.436900000001</v>
      </c>
      <c r="AS37" s="166">
        <f t="shared" si="45"/>
        <v>7954.6117774499999</v>
      </c>
      <c r="AT37" s="197">
        <f t="shared" si="55"/>
        <v>14397.48738</v>
      </c>
      <c r="AU37" s="166">
        <f t="shared" si="46"/>
        <v>94339.536057450008</v>
      </c>
    </row>
    <row r="38" spans="3:47" ht="19.5" thickBot="1" x14ac:dyDescent="0.35">
      <c r="C38" s="179" t="s">
        <v>190</v>
      </c>
      <c r="D38" s="184" t="s">
        <v>26</v>
      </c>
      <c r="E38" s="188">
        <v>65996</v>
      </c>
      <c r="F38" s="166">
        <f t="shared" si="0"/>
        <v>7094.57</v>
      </c>
      <c r="G38" s="197">
        <f t="shared" si="1"/>
        <v>13199.2</v>
      </c>
      <c r="H38" s="166">
        <f t="shared" si="2"/>
        <v>86289.77</v>
      </c>
      <c r="J38" s="188">
        <f t="shared" si="3"/>
        <v>66655.960000000006</v>
      </c>
      <c r="K38" s="166">
        <f t="shared" si="4"/>
        <v>7232.1716600000009</v>
      </c>
      <c r="L38" s="197">
        <f t="shared" si="5"/>
        <v>13331.192000000003</v>
      </c>
      <c r="M38" s="166">
        <f t="shared" si="6"/>
        <v>87219.323660000024</v>
      </c>
      <c r="O38" s="188">
        <f t="shared" si="7"/>
        <v>67322.519600000014</v>
      </c>
      <c r="P38" s="166">
        <f t="shared" si="8"/>
        <v>7304.4933766000013</v>
      </c>
      <c r="Q38" s="197">
        <f t="shared" si="9"/>
        <v>13464.503920000003</v>
      </c>
      <c r="R38" s="166">
        <f t="shared" si="10"/>
        <v>88091.51689660002</v>
      </c>
      <c r="T38" s="188">
        <v>69423</v>
      </c>
      <c r="U38" s="166">
        <f t="shared" si="11"/>
        <v>7601.8184999999994</v>
      </c>
      <c r="V38" s="166">
        <f t="shared" si="12"/>
        <v>13884.6</v>
      </c>
      <c r="W38" s="166">
        <f t="shared" si="13"/>
        <v>90909.4185</v>
      </c>
      <c r="X38" s="354"/>
      <c r="Y38" s="184" t="s">
        <v>26</v>
      </c>
      <c r="Z38" s="188">
        <v>69423</v>
      </c>
      <c r="AA38" s="166">
        <f t="shared" si="14"/>
        <v>7671.2415000000001</v>
      </c>
      <c r="AB38" s="166">
        <f t="shared" si="39"/>
        <v>13884.6</v>
      </c>
      <c r="AC38" s="166">
        <f t="shared" si="40"/>
        <v>90978.84150000001</v>
      </c>
      <c r="AD38" s="354"/>
      <c r="AE38" s="184" t="s">
        <v>26</v>
      </c>
      <c r="AF38" s="188">
        <v>70812</v>
      </c>
      <c r="AG38" s="166">
        <f t="shared" si="17"/>
        <v>7824.7259999999997</v>
      </c>
      <c r="AH38" s="197">
        <f t="shared" si="18"/>
        <v>14162.400000000001</v>
      </c>
      <c r="AI38" s="166">
        <f t="shared" si="19"/>
        <v>92799.125999999989</v>
      </c>
      <c r="AJ38" s="188">
        <v>71520</v>
      </c>
      <c r="AK38" s="166">
        <f t="shared" si="41"/>
        <v>7902.96</v>
      </c>
      <c r="AL38" s="197">
        <f t="shared" si="53"/>
        <v>14304</v>
      </c>
      <c r="AM38" s="166">
        <f t="shared" si="42"/>
        <v>93726.96</v>
      </c>
      <c r="AN38" s="188">
        <f t="shared" si="51"/>
        <v>72235.199999999997</v>
      </c>
      <c r="AO38" s="166">
        <f t="shared" si="43"/>
        <v>7981.9895999999999</v>
      </c>
      <c r="AP38" s="197">
        <f t="shared" si="54"/>
        <v>14447.04</v>
      </c>
      <c r="AQ38" s="166">
        <f t="shared" si="44"/>
        <v>94664.229599999991</v>
      </c>
      <c r="AR38" s="195">
        <f t="shared" si="56"/>
        <v>72957.551999999996</v>
      </c>
      <c r="AS38" s="166">
        <f t="shared" si="45"/>
        <v>8061.8094959999999</v>
      </c>
      <c r="AT38" s="197">
        <f t="shared" si="55"/>
        <v>14591.510399999999</v>
      </c>
      <c r="AU38" s="166">
        <f t="shared" si="46"/>
        <v>95610.871895999997</v>
      </c>
    </row>
    <row r="39" spans="3:47" ht="19.5" thickBot="1" x14ac:dyDescent="0.35">
      <c r="C39" s="164"/>
      <c r="D39" s="185" t="s">
        <v>28</v>
      </c>
      <c r="E39" s="189">
        <v>66925</v>
      </c>
      <c r="F39" s="166">
        <f t="shared" si="0"/>
        <v>7194.4375</v>
      </c>
      <c r="G39" s="197">
        <f t="shared" si="1"/>
        <v>13385</v>
      </c>
      <c r="H39" s="166">
        <f t="shared" si="2"/>
        <v>87504.4375</v>
      </c>
      <c r="I39" s="148" t="s">
        <v>240</v>
      </c>
      <c r="J39" s="189">
        <f t="shared" si="3"/>
        <v>67594.25</v>
      </c>
      <c r="K39" s="166">
        <f t="shared" si="4"/>
        <v>7333.9761250000001</v>
      </c>
      <c r="L39" s="197">
        <f t="shared" si="5"/>
        <v>13518.85</v>
      </c>
      <c r="M39" s="166">
        <f t="shared" si="6"/>
        <v>88447.076125000007</v>
      </c>
      <c r="O39" s="189">
        <f t="shared" si="7"/>
        <v>68270.192500000005</v>
      </c>
      <c r="P39" s="166">
        <f t="shared" si="8"/>
        <v>7407.3158862500004</v>
      </c>
      <c r="Q39" s="197">
        <f t="shared" si="9"/>
        <v>13654.038500000002</v>
      </c>
      <c r="R39" s="166">
        <f t="shared" si="10"/>
        <v>89331.546886249998</v>
      </c>
      <c r="T39" s="189">
        <v>71429</v>
      </c>
      <c r="U39" s="166">
        <f t="shared" si="11"/>
        <v>7821.4754999999986</v>
      </c>
      <c r="V39" s="166">
        <f t="shared" si="12"/>
        <v>14285.800000000001</v>
      </c>
      <c r="W39" s="166">
        <f t="shared" si="13"/>
        <v>93536.275500000003</v>
      </c>
      <c r="X39" s="354"/>
      <c r="Y39" s="185" t="s">
        <v>28</v>
      </c>
      <c r="Z39" s="189">
        <v>71429</v>
      </c>
      <c r="AA39" s="166">
        <f t="shared" si="14"/>
        <v>7892.9044999999996</v>
      </c>
      <c r="AB39" s="166">
        <f t="shared" si="39"/>
        <v>14285.800000000001</v>
      </c>
      <c r="AC39" s="166">
        <f t="shared" si="40"/>
        <v>93607.704500000007</v>
      </c>
      <c r="AD39" s="354"/>
      <c r="AE39" s="185" t="s">
        <v>28</v>
      </c>
      <c r="AF39" s="189">
        <v>72857</v>
      </c>
      <c r="AG39" s="166">
        <f t="shared" si="17"/>
        <v>8050.6985000000004</v>
      </c>
      <c r="AH39" s="197">
        <f t="shared" si="18"/>
        <v>14571.400000000001</v>
      </c>
      <c r="AI39" s="166">
        <f t="shared" si="19"/>
        <v>95479.098499999993</v>
      </c>
      <c r="AJ39" s="189">
        <v>73586</v>
      </c>
      <c r="AK39" s="166">
        <f t="shared" si="41"/>
        <v>8131.2529999999997</v>
      </c>
      <c r="AL39" s="197">
        <f t="shared" si="53"/>
        <v>14717.2</v>
      </c>
      <c r="AM39" s="166">
        <f t="shared" si="42"/>
        <v>96434.452999999994</v>
      </c>
      <c r="AN39" s="189">
        <f t="shared" si="51"/>
        <v>74321.86</v>
      </c>
      <c r="AO39" s="166">
        <f t="shared" si="43"/>
        <v>8212.5655299999999</v>
      </c>
      <c r="AP39" s="197">
        <f t="shared" si="54"/>
        <v>14864.372000000001</v>
      </c>
      <c r="AQ39" s="166">
        <f t="shared" si="44"/>
        <v>97398.797530000011</v>
      </c>
      <c r="AR39" s="195">
        <f t="shared" si="56"/>
        <v>75065.078600000008</v>
      </c>
      <c r="AS39" s="166">
        <f t="shared" si="45"/>
        <v>8294.6911853000001</v>
      </c>
      <c r="AT39" s="197">
        <f t="shared" si="55"/>
        <v>15013.015720000003</v>
      </c>
      <c r="AU39" s="166">
        <f t="shared" si="46"/>
        <v>98372.785505300009</v>
      </c>
    </row>
    <row r="41" spans="3:47" ht="15.75" thickBot="1" x14ac:dyDescent="0.3"/>
    <row r="42" spans="3:47" ht="150.75" thickBot="1" x14ac:dyDescent="0.3">
      <c r="C42" s="148"/>
      <c r="D42" s="148"/>
      <c r="E42" s="148"/>
      <c r="G42" s="148"/>
      <c r="H42" s="196" t="s">
        <v>254</v>
      </c>
      <c r="I42" s="148"/>
      <c r="M42" s="196" t="s">
        <v>254</v>
      </c>
      <c r="N42" s="148"/>
      <c r="R42" s="196" t="s">
        <v>254</v>
      </c>
      <c r="S42" s="148"/>
      <c r="T42" s="148"/>
      <c r="U42" s="148"/>
    </row>
    <row r="43" spans="3:47" x14ac:dyDescent="0.25">
      <c r="C43" s="148"/>
      <c r="D43" s="148"/>
      <c r="E43" s="148"/>
      <c r="F43" s="148"/>
      <c r="G43" s="148"/>
      <c r="H43" s="148"/>
      <c r="I43" s="148"/>
      <c r="N43" s="148"/>
      <c r="S43" s="148"/>
      <c r="T43" s="148"/>
      <c r="U43" s="148"/>
    </row>
  </sheetData>
  <dataConsolidate/>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4"/>
  <sheetViews>
    <sheetView workbookViewId="0"/>
  </sheetViews>
  <sheetFormatPr defaultColWidth="8.85546875" defaultRowHeight="15" x14ac:dyDescent="0.25"/>
  <cols>
    <col min="1" max="1" width="5.42578125" customWidth="1"/>
    <col min="2" max="2" width="34" customWidth="1"/>
    <col min="3" max="3" width="15.42578125" customWidth="1"/>
  </cols>
  <sheetData>
    <row r="2" spans="1:9" ht="15.75" x14ac:dyDescent="0.25">
      <c r="A2" t="s">
        <v>183</v>
      </c>
      <c r="B2" s="80" t="s">
        <v>186</v>
      </c>
      <c r="C2" t="s">
        <v>184</v>
      </c>
      <c r="D2" s="82" t="s">
        <v>182</v>
      </c>
      <c r="E2" s="81"/>
      <c r="F2" s="81"/>
      <c r="G2" s="81"/>
      <c r="H2" s="81"/>
      <c r="I2" s="81"/>
    </row>
    <row r="4" spans="1:9" x14ac:dyDescent="0.25">
      <c r="A4" t="s">
        <v>185</v>
      </c>
    </row>
  </sheetData>
  <sheetProtection password="CC50" sheet="1"/>
  <phoneticPr fontId="35" type="noConversion"/>
  <hyperlinks>
    <hyperlink ref="B2" r:id="rId1"/>
  </hyperlinks>
  <pageMargins left="0.75" right="0.75" top="1" bottom="1" header="0.5" footer="0.5"/>
  <pageSetup paperSize="9" orientation="portrait"/>
  <headerFooter alignWithMargins="0">
    <oddHeader>&amp;A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workbookViewId="0">
      <selection activeCell="D24" sqref="D24"/>
    </sheetView>
  </sheetViews>
  <sheetFormatPr defaultColWidth="8.85546875" defaultRowHeight="15" x14ac:dyDescent="0.25"/>
  <cols>
    <col min="1" max="1" width="15" style="74" customWidth="1"/>
    <col min="2" max="2" width="0.7109375" style="74" hidden="1" customWidth="1"/>
    <col min="3" max="3" width="7.42578125" style="77" customWidth="1"/>
    <col min="4" max="4" width="45.42578125" style="74" bestFit="1" customWidth="1"/>
    <col min="5" max="5" width="2.28515625" style="74" bestFit="1" customWidth="1"/>
  </cols>
  <sheetData>
    <row r="1" spans="1:6" x14ac:dyDescent="0.25">
      <c r="A1" s="73" t="s">
        <v>172</v>
      </c>
      <c r="B1" s="73" t="s">
        <v>85</v>
      </c>
      <c r="C1" s="76"/>
      <c r="D1" s="73" t="s">
        <v>7</v>
      </c>
      <c r="E1" s="73" t="s">
        <v>86</v>
      </c>
    </row>
    <row r="2" spans="1:6" x14ac:dyDescent="0.25">
      <c r="A2" s="74" t="s">
        <v>87</v>
      </c>
      <c r="B2" s="74" t="s">
        <v>88</v>
      </c>
      <c r="C2" s="77">
        <v>0.1</v>
      </c>
      <c r="D2" s="74" t="s">
        <v>89</v>
      </c>
      <c r="E2" s="74" t="s">
        <v>90</v>
      </c>
    </row>
    <row r="3" spans="1:6" x14ac:dyDescent="0.25">
      <c r="A3" s="74" t="s">
        <v>91</v>
      </c>
      <c r="B3" s="74" t="s">
        <v>88</v>
      </c>
      <c r="C3" s="77">
        <v>0.1</v>
      </c>
      <c r="D3" s="74" t="s">
        <v>92</v>
      </c>
      <c r="E3" s="74" t="s">
        <v>90</v>
      </c>
      <c r="F3" s="74" t="s">
        <v>93</v>
      </c>
    </row>
    <row r="4" spans="1:6" x14ac:dyDescent="0.25">
      <c r="A4" s="74" t="s">
        <v>94</v>
      </c>
      <c r="B4" s="74" t="s">
        <v>88</v>
      </c>
      <c r="C4" s="77">
        <v>0.15</v>
      </c>
      <c r="D4" s="74" t="s">
        <v>95</v>
      </c>
      <c r="E4" s="74" t="s">
        <v>90</v>
      </c>
    </row>
    <row r="5" spans="1:6" x14ac:dyDescent="0.25">
      <c r="A5" s="74" t="s">
        <v>96</v>
      </c>
      <c r="B5" s="74" t="s">
        <v>88</v>
      </c>
      <c r="C5" s="77">
        <v>0.15</v>
      </c>
      <c r="D5" s="74" t="s">
        <v>97</v>
      </c>
      <c r="E5" s="74" t="s">
        <v>90</v>
      </c>
    </row>
    <row r="6" spans="1:6" x14ac:dyDescent="0.25">
      <c r="A6" s="74" t="s">
        <v>98</v>
      </c>
      <c r="B6" s="74" t="s">
        <v>88</v>
      </c>
      <c r="C6" s="77">
        <v>0.2</v>
      </c>
      <c r="D6" s="74" t="s">
        <v>99</v>
      </c>
      <c r="E6" s="74" t="s">
        <v>90</v>
      </c>
    </row>
    <row r="7" spans="1:6" x14ac:dyDescent="0.25">
      <c r="A7" s="74" t="s">
        <v>100</v>
      </c>
      <c r="B7" s="74" t="s">
        <v>88</v>
      </c>
      <c r="C7" s="77">
        <v>0.2</v>
      </c>
      <c r="D7" s="74" t="s">
        <v>101</v>
      </c>
      <c r="E7" s="74" t="s">
        <v>90</v>
      </c>
    </row>
    <row r="8" spans="1:6" x14ac:dyDescent="0.25">
      <c r="A8" s="74" t="s">
        <v>102</v>
      </c>
      <c r="B8" s="74" t="s">
        <v>88</v>
      </c>
      <c r="C8" s="77">
        <v>0.2</v>
      </c>
      <c r="D8" s="74" t="s">
        <v>103</v>
      </c>
      <c r="E8" s="74" t="s">
        <v>90</v>
      </c>
      <c r="F8" s="74" t="s">
        <v>104</v>
      </c>
    </row>
    <row r="9" spans="1:6" x14ac:dyDescent="0.25">
      <c r="A9" s="74" t="s">
        <v>105</v>
      </c>
      <c r="B9" s="74" t="s">
        <v>88</v>
      </c>
      <c r="C9" s="77">
        <v>0.2</v>
      </c>
      <c r="D9" s="74" t="s">
        <v>106</v>
      </c>
      <c r="E9" s="74" t="s">
        <v>90</v>
      </c>
      <c r="F9" s="74" t="s">
        <v>107</v>
      </c>
    </row>
    <row r="10" spans="1:6" x14ac:dyDescent="0.25">
      <c r="A10" s="74" t="s">
        <v>108</v>
      </c>
      <c r="B10" s="74" t="s">
        <v>88</v>
      </c>
      <c r="C10" s="77">
        <v>0.2</v>
      </c>
      <c r="D10" s="74" t="s">
        <v>109</v>
      </c>
      <c r="E10" s="74" t="s">
        <v>90</v>
      </c>
    </row>
    <row r="11" spans="1:6" x14ac:dyDescent="0.25">
      <c r="A11" s="74" t="s">
        <v>110</v>
      </c>
      <c r="B11" s="74" t="s">
        <v>88</v>
      </c>
      <c r="C11" s="77">
        <v>0.25</v>
      </c>
      <c r="D11" s="74" t="s">
        <v>111</v>
      </c>
      <c r="E11" s="74" t="s">
        <v>90</v>
      </c>
    </row>
    <row r="12" spans="1:6" x14ac:dyDescent="0.25">
      <c r="A12" s="74" t="s">
        <v>112</v>
      </c>
      <c r="B12" s="74" t="s">
        <v>88</v>
      </c>
      <c r="C12" s="77">
        <v>0.25</v>
      </c>
      <c r="D12" s="74" t="s">
        <v>113</v>
      </c>
      <c r="E12" s="74" t="s">
        <v>90</v>
      </c>
    </row>
    <row r="13" spans="1:6" x14ac:dyDescent="0.25">
      <c r="A13" s="74" t="s">
        <v>114</v>
      </c>
      <c r="B13" s="74" t="s">
        <v>88</v>
      </c>
      <c r="C13" s="77">
        <v>0.25</v>
      </c>
      <c r="D13" s="74" t="s">
        <v>114</v>
      </c>
      <c r="E13" s="74" t="s">
        <v>90</v>
      </c>
      <c r="F13" s="74" t="s">
        <v>104</v>
      </c>
    </row>
    <row r="14" spans="1:6" x14ac:dyDescent="0.25">
      <c r="A14" s="74" t="s">
        <v>115</v>
      </c>
      <c r="B14" s="74" t="s">
        <v>88</v>
      </c>
      <c r="C14" s="77">
        <v>0.25</v>
      </c>
      <c r="D14" s="74" t="s">
        <v>116</v>
      </c>
      <c r="E14" s="74" t="s">
        <v>90</v>
      </c>
    </row>
    <row r="15" spans="1:6" x14ac:dyDescent="0.25">
      <c r="A15" s="74" t="s">
        <v>117</v>
      </c>
      <c r="B15" s="74" t="s">
        <v>88</v>
      </c>
      <c r="C15" s="77">
        <v>0.25</v>
      </c>
      <c r="D15" s="74" t="s">
        <v>117</v>
      </c>
      <c r="E15" s="74" t="s">
        <v>90</v>
      </c>
    </row>
    <row r="16" spans="1:6" x14ac:dyDescent="0.25">
      <c r="A16" s="74" t="s">
        <v>118</v>
      </c>
      <c r="B16" s="74" t="s">
        <v>88</v>
      </c>
      <c r="C16" s="77">
        <v>0.3</v>
      </c>
      <c r="D16" s="74" t="s">
        <v>119</v>
      </c>
      <c r="E16" s="74" t="s">
        <v>90</v>
      </c>
    </row>
    <row r="17" spans="1:7" x14ac:dyDescent="0.25">
      <c r="A17" s="74" t="s">
        <v>120</v>
      </c>
      <c r="B17" s="74" t="s">
        <v>88</v>
      </c>
      <c r="C17" s="77">
        <v>0.3</v>
      </c>
      <c r="D17" s="74" t="s">
        <v>121</v>
      </c>
      <c r="E17" s="74" t="s">
        <v>90</v>
      </c>
    </row>
    <row r="18" spans="1:7" x14ac:dyDescent="0.25">
      <c r="A18" s="74" t="s">
        <v>122</v>
      </c>
      <c r="B18" s="74" t="s">
        <v>88</v>
      </c>
      <c r="C18" s="77">
        <v>0.3</v>
      </c>
      <c r="D18" s="74" t="s">
        <v>123</v>
      </c>
      <c r="E18" s="74" t="s">
        <v>90</v>
      </c>
    </row>
    <row r="19" spans="1:7" x14ac:dyDescent="0.25">
      <c r="A19" s="74" t="s">
        <v>124</v>
      </c>
      <c r="B19" s="74" t="s">
        <v>88</v>
      </c>
      <c r="C19" s="77">
        <v>0.3</v>
      </c>
      <c r="D19" s="74" t="s">
        <v>125</v>
      </c>
      <c r="E19" s="74" t="s">
        <v>90</v>
      </c>
      <c r="F19" s="74" t="s">
        <v>126</v>
      </c>
      <c r="G19" s="74" t="s">
        <v>127</v>
      </c>
    </row>
    <row r="20" spans="1:7" x14ac:dyDescent="0.25">
      <c r="A20" s="74" t="s">
        <v>128</v>
      </c>
      <c r="B20" s="74" t="s">
        <v>88</v>
      </c>
      <c r="C20" s="77">
        <v>0.3</v>
      </c>
      <c r="D20" s="74" t="s">
        <v>129</v>
      </c>
      <c r="E20" s="74" t="s">
        <v>90</v>
      </c>
    </row>
    <row r="21" spans="1:7" x14ac:dyDescent="0.25">
      <c r="A21" s="74" t="s">
        <v>130</v>
      </c>
      <c r="B21" s="74" t="s">
        <v>88</v>
      </c>
      <c r="C21" s="77">
        <v>0.3</v>
      </c>
      <c r="D21" s="74" t="s">
        <v>131</v>
      </c>
      <c r="E21" s="74" t="s">
        <v>90</v>
      </c>
    </row>
    <row r="22" spans="1:7" x14ac:dyDescent="0.25">
      <c r="A22" s="74" t="s">
        <v>132</v>
      </c>
      <c r="B22" s="74" t="s">
        <v>88</v>
      </c>
      <c r="C22" s="77">
        <v>0.3</v>
      </c>
      <c r="D22" s="74" t="s">
        <v>133</v>
      </c>
      <c r="E22" s="74" t="s">
        <v>90</v>
      </c>
    </row>
    <row r="23" spans="1:7" x14ac:dyDescent="0.25">
      <c r="A23" s="74" t="s">
        <v>134</v>
      </c>
      <c r="B23" s="74" t="s">
        <v>88</v>
      </c>
      <c r="C23" s="77">
        <v>0.3</v>
      </c>
      <c r="D23" s="74" t="s">
        <v>135</v>
      </c>
      <c r="E23" s="74" t="s">
        <v>90</v>
      </c>
    </row>
    <row r="24" spans="1:7" x14ac:dyDescent="0.25">
      <c r="A24" s="74" t="s">
        <v>136</v>
      </c>
      <c r="B24" s="74" t="s">
        <v>88</v>
      </c>
      <c r="C24" s="77">
        <v>0.3</v>
      </c>
      <c r="D24" s="74" t="s">
        <v>137</v>
      </c>
      <c r="E24" s="74" t="s">
        <v>90</v>
      </c>
      <c r="F24" s="74" t="s">
        <v>138</v>
      </c>
    </row>
    <row r="25" spans="1:7" x14ac:dyDescent="0.25">
      <c r="A25" s="74" t="s">
        <v>139</v>
      </c>
      <c r="B25" s="74" t="s">
        <v>88</v>
      </c>
      <c r="C25" s="77">
        <v>0.3</v>
      </c>
      <c r="D25" s="74" t="s">
        <v>140</v>
      </c>
      <c r="E25" s="74" t="s">
        <v>90</v>
      </c>
    </row>
    <row r="26" spans="1:7" x14ac:dyDescent="0.25">
      <c r="A26" s="74" t="s">
        <v>141</v>
      </c>
      <c r="B26" s="74" t="s">
        <v>88</v>
      </c>
      <c r="C26" s="77">
        <v>0.3</v>
      </c>
      <c r="D26" s="74" t="s">
        <v>142</v>
      </c>
      <c r="E26" s="74" t="s">
        <v>90</v>
      </c>
    </row>
    <row r="27" spans="1:7" x14ac:dyDescent="0.25">
      <c r="A27" s="74" t="s">
        <v>143</v>
      </c>
      <c r="B27" s="74" t="s">
        <v>88</v>
      </c>
      <c r="C27" s="77">
        <v>0.4</v>
      </c>
      <c r="D27" s="74" t="s">
        <v>144</v>
      </c>
      <c r="E27" s="74" t="s">
        <v>90</v>
      </c>
    </row>
    <row r="28" spans="1:7" x14ac:dyDescent="0.25">
      <c r="A28" s="74" t="s">
        <v>145</v>
      </c>
      <c r="B28" s="74" t="s">
        <v>88</v>
      </c>
      <c r="C28" s="77">
        <v>0.05</v>
      </c>
      <c r="D28" s="74" t="s">
        <v>146</v>
      </c>
      <c r="E28" s="74" t="s">
        <v>90</v>
      </c>
    </row>
    <row r="29" spans="1:7" x14ac:dyDescent="0.25">
      <c r="A29" s="74" t="s">
        <v>147</v>
      </c>
      <c r="B29" s="74" t="s">
        <v>88</v>
      </c>
      <c r="C29" s="77">
        <v>7.0000000000000007E-2</v>
      </c>
      <c r="D29" s="74" t="s">
        <v>148</v>
      </c>
      <c r="E29" s="74" t="s">
        <v>90</v>
      </c>
      <c r="F29" s="74" t="s">
        <v>149</v>
      </c>
    </row>
    <row r="30" spans="1:7" x14ac:dyDescent="0.25">
      <c r="A30" s="74" t="s">
        <v>150</v>
      </c>
      <c r="B30" s="74" t="s">
        <v>88</v>
      </c>
      <c r="C30" s="77">
        <v>0.08</v>
      </c>
      <c r="D30" s="74" t="s">
        <v>150</v>
      </c>
      <c r="E30" s="74" t="s">
        <v>90</v>
      </c>
    </row>
    <row r="31" spans="1:7" x14ac:dyDescent="0.25">
      <c r="A31" s="74" t="s">
        <v>151</v>
      </c>
      <c r="B31" s="74" t="s">
        <v>88</v>
      </c>
      <c r="C31" s="78">
        <v>9.5200000000000007E-2</v>
      </c>
      <c r="D31" s="74" t="s">
        <v>152</v>
      </c>
      <c r="E31" s="74" t="s">
        <v>90</v>
      </c>
    </row>
    <row r="32" spans="1:7" x14ac:dyDescent="0.25">
      <c r="A32" s="74" t="s">
        <v>153</v>
      </c>
      <c r="B32" s="74" t="s">
        <v>88</v>
      </c>
      <c r="D32" s="74" t="s">
        <v>154</v>
      </c>
      <c r="E32" s="74" t="s">
        <v>90</v>
      </c>
    </row>
    <row r="33" spans="1:6" x14ac:dyDescent="0.25">
      <c r="A33" s="74" t="s">
        <v>155</v>
      </c>
      <c r="B33" s="74" t="s">
        <v>88</v>
      </c>
      <c r="C33" s="77">
        <v>0.6</v>
      </c>
      <c r="D33" s="74" t="s">
        <v>156</v>
      </c>
      <c r="E33" s="74" t="s">
        <v>90</v>
      </c>
    </row>
    <row r="34" spans="1:6" x14ac:dyDescent="0.25">
      <c r="A34" s="74" t="s">
        <v>157</v>
      </c>
      <c r="B34" s="74" t="s">
        <v>88</v>
      </c>
      <c r="C34" s="77">
        <v>0.1</v>
      </c>
      <c r="D34" s="74" t="s">
        <v>157</v>
      </c>
      <c r="E34" s="74" t="s">
        <v>90</v>
      </c>
      <c r="F34" s="74" t="s">
        <v>158</v>
      </c>
    </row>
    <row r="35" spans="1:6" x14ac:dyDescent="0.25">
      <c r="A35" s="74" t="s">
        <v>159</v>
      </c>
      <c r="B35" s="74" t="s">
        <v>88</v>
      </c>
      <c r="C35" s="77">
        <v>0</v>
      </c>
      <c r="D35" s="74" t="s">
        <v>160</v>
      </c>
      <c r="E35" s="74" t="s">
        <v>90</v>
      </c>
      <c r="F35" s="74" t="s">
        <v>161</v>
      </c>
    </row>
    <row r="36" spans="1:6" x14ac:dyDescent="0.25">
      <c r="A36" s="74" t="s">
        <v>162</v>
      </c>
      <c r="B36" s="74" t="s">
        <v>88</v>
      </c>
      <c r="D36" s="74" t="s">
        <v>163</v>
      </c>
      <c r="E36" s="74" t="s">
        <v>90</v>
      </c>
    </row>
    <row r="37" spans="1:6" x14ac:dyDescent="0.25">
      <c r="A37" s="74" t="s">
        <v>164</v>
      </c>
      <c r="B37" s="74" t="s">
        <v>88</v>
      </c>
      <c r="D37" s="74" t="s">
        <v>165</v>
      </c>
      <c r="E37" s="74" t="s">
        <v>90</v>
      </c>
    </row>
    <row r="38" spans="1:6" x14ac:dyDescent="0.25">
      <c r="A38" s="74" t="s">
        <v>166</v>
      </c>
      <c r="B38" s="74" t="s">
        <v>88</v>
      </c>
      <c r="D38" s="74" t="s">
        <v>167</v>
      </c>
      <c r="E38" s="74" t="s">
        <v>90</v>
      </c>
    </row>
    <row r="39" spans="1:6" x14ac:dyDescent="0.25">
      <c r="A39" s="74" t="s">
        <v>168</v>
      </c>
      <c r="B39" s="74" t="s">
        <v>88</v>
      </c>
      <c r="D39" s="74" t="s">
        <v>169</v>
      </c>
      <c r="E39" s="74" t="s">
        <v>90</v>
      </c>
    </row>
    <row r="40" spans="1:6" x14ac:dyDescent="0.25">
      <c r="A40" s="74" t="s">
        <v>170</v>
      </c>
      <c r="B40" s="74" t="s">
        <v>88</v>
      </c>
      <c r="D40" s="74" t="s">
        <v>171</v>
      </c>
      <c r="E40" s="74" t="s">
        <v>90</v>
      </c>
    </row>
  </sheetData>
  <sheetProtection password="CC50" sheet="1"/>
  <phoneticPr fontId="35" type="noConversion"/>
  <pageMargins left="0.75" right="0.75" top="1" bottom="1" header="0.5" footer="0.5"/>
  <pageSetup paperSize="9" orientation="portrait"/>
  <headerFooter alignWithMargins="0">
    <oddHeader>&amp;A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workbookViewId="0"/>
  </sheetViews>
  <sheetFormatPr defaultColWidth="9.140625" defaultRowHeight="15" x14ac:dyDescent="0.25"/>
  <cols>
    <col min="1" max="1" width="45.7109375" style="100" customWidth="1"/>
    <col min="2" max="2" width="22.140625" style="100" customWidth="1"/>
    <col min="3" max="3" width="22.85546875" style="100" customWidth="1"/>
    <col min="4" max="4" width="7.42578125" style="100" customWidth="1"/>
    <col min="5" max="5" width="22" style="100" customWidth="1"/>
    <col min="6" max="6" width="23.85546875" style="100" customWidth="1"/>
    <col min="7" max="7" width="21.7109375" style="100" customWidth="1"/>
    <col min="8" max="8" width="12" style="100" customWidth="1"/>
    <col min="9" max="11" width="9.140625" style="103"/>
    <col min="12" max="16384" width="9.140625" style="100"/>
  </cols>
  <sheetData>
    <row r="1" spans="1:11" ht="18.75" x14ac:dyDescent="0.4">
      <c r="A1" s="101" t="s">
        <v>196</v>
      </c>
      <c r="B1" s="101"/>
      <c r="C1" s="101"/>
      <c r="D1" s="101"/>
      <c r="E1" s="101"/>
      <c r="F1" s="101"/>
      <c r="G1" s="102"/>
      <c r="H1" s="102"/>
      <c r="I1" s="103" t="s">
        <v>197</v>
      </c>
      <c r="K1" s="103" t="s">
        <v>198</v>
      </c>
    </row>
    <row r="2" spans="1:11" ht="18.75" x14ac:dyDescent="0.4">
      <c r="A2" s="101"/>
      <c r="B2" s="101"/>
      <c r="C2" s="101"/>
      <c r="D2" s="101"/>
      <c r="E2" s="101"/>
      <c r="F2" s="101"/>
      <c r="G2" s="102"/>
      <c r="H2" s="102"/>
      <c r="I2" s="103" t="s">
        <v>199</v>
      </c>
      <c r="K2" s="103" t="s">
        <v>90</v>
      </c>
    </row>
    <row r="3" spans="1:11" ht="18.75" x14ac:dyDescent="0.4">
      <c r="A3" s="104" t="s">
        <v>200</v>
      </c>
      <c r="B3" s="105"/>
      <c r="C3" s="105"/>
      <c r="D3" s="105"/>
      <c r="E3" s="105"/>
      <c r="F3" s="105"/>
      <c r="G3" s="102"/>
      <c r="H3" s="102"/>
      <c r="I3" s="103" t="s">
        <v>201</v>
      </c>
    </row>
    <row r="4" spans="1:11" ht="18.75" x14ac:dyDescent="0.4">
      <c r="A4" s="104"/>
      <c r="B4" s="105"/>
      <c r="C4" s="105"/>
      <c r="D4" s="105"/>
      <c r="E4" s="105"/>
      <c r="F4" s="105"/>
      <c r="G4" s="102"/>
      <c r="H4" s="102"/>
    </row>
    <row r="5" spans="1:11" s="1" customFormat="1" ht="18.75" x14ac:dyDescent="0.4">
      <c r="A5" s="106" t="s">
        <v>202</v>
      </c>
      <c r="B5" s="107"/>
      <c r="C5" s="108" t="s">
        <v>199</v>
      </c>
      <c r="D5" s="105"/>
      <c r="E5" s="105"/>
      <c r="F5" s="105"/>
      <c r="G5" s="102"/>
      <c r="H5" s="102"/>
      <c r="I5" s="103"/>
      <c r="J5" s="103"/>
      <c r="K5" s="103"/>
    </row>
    <row r="6" spans="1:11" s="1" customFormat="1" ht="18.75" x14ac:dyDescent="0.4">
      <c r="A6" s="106"/>
      <c r="B6" s="107"/>
      <c r="C6" s="106"/>
      <c r="D6" s="105"/>
      <c r="E6" s="105"/>
      <c r="F6" s="105"/>
      <c r="G6" s="102"/>
      <c r="H6" s="102"/>
      <c r="I6" s="103"/>
      <c r="J6" s="103"/>
      <c r="K6" s="103"/>
    </row>
    <row r="7" spans="1:11" x14ac:dyDescent="0.25">
      <c r="A7" s="106" t="s">
        <v>203</v>
      </c>
      <c r="B7" s="109"/>
      <c r="C7" s="108" t="s">
        <v>198</v>
      </c>
      <c r="D7" s="99"/>
      <c r="E7" s="102"/>
      <c r="F7" s="102"/>
      <c r="G7" s="102"/>
      <c r="H7" s="102"/>
    </row>
    <row r="8" spans="1:11" x14ac:dyDescent="0.25">
      <c r="A8" s="106" t="s">
        <v>204</v>
      </c>
      <c r="B8" s="109"/>
      <c r="C8" s="108" t="s">
        <v>198</v>
      </c>
      <c r="D8" s="99"/>
      <c r="E8" s="102"/>
      <c r="F8" s="102"/>
      <c r="G8" s="102"/>
      <c r="H8" s="102"/>
    </row>
    <row r="9" spans="1:11" ht="15.75" thickBot="1" x14ac:dyDescent="0.3">
      <c r="A9" s="110"/>
      <c r="B9" s="109"/>
      <c r="C9" s="99"/>
      <c r="D9" s="99"/>
      <c r="E9" s="102"/>
      <c r="F9" s="102"/>
      <c r="G9" s="102"/>
      <c r="H9" s="102"/>
    </row>
    <row r="10" spans="1:11" x14ac:dyDescent="0.25">
      <c r="A10" s="111" t="s">
        <v>205</v>
      </c>
      <c r="B10" s="112"/>
      <c r="C10" s="112"/>
      <c r="D10" s="113"/>
      <c r="E10" s="114"/>
      <c r="F10" s="115"/>
      <c r="G10" s="102"/>
      <c r="H10" s="102"/>
    </row>
    <row r="11" spans="1:11" x14ac:dyDescent="0.25">
      <c r="A11" s="116" t="s">
        <v>206</v>
      </c>
      <c r="B11" s="117"/>
      <c r="C11" s="118"/>
      <c r="D11" s="99"/>
      <c r="E11" s="119"/>
      <c r="F11" s="120"/>
      <c r="G11" s="102"/>
      <c r="H11" s="102"/>
    </row>
    <row r="12" spans="1:11" ht="60" x14ac:dyDescent="0.25">
      <c r="A12" s="116"/>
      <c r="B12" s="118" t="s">
        <v>207</v>
      </c>
      <c r="C12" s="121" t="s">
        <v>208</v>
      </c>
      <c r="D12" s="122"/>
      <c r="E12" s="108"/>
      <c r="F12" s="123"/>
      <c r="G12" s="102"/>
      <c r="H12" s="102"/>
    </row>
    <row r="13" spans="1:11" ht="30" x14ac:dyDescent="0.25">
      <c r="A13" s="116"/>
      <c r="B13" s="118"/>
      <c r="C13" s="121" t="s">
        <v>209</v>
      </c>
      <c r="D13" s="122"/>
      <c r="E13" s="108"/>
      <c r="F13" s="124"/>
      <c r="G13" s="102"/>
      <c r="H13" s="102"/>
    </row>
    <row r="14" spans="1:11" s="54" customFormat="1" ht="15.75" thickBot="1" x14ac:dyDescent="0.3">
      <c r="A14" s="125"/>
      <c r="B14" s="126"/>
      <c r="C14" s="126"/>
      <c r="D14" s="127"/>
      <c r="E14" s="128"/>
      <c r="F14" s="129"/>
      <c r="G14" s="130"/>
      <c r="H14" s="130"/>
      <c r="I14" s="131"/>
      <c r="J14" s="131"/>
      <c r="K14" s="131"/>
    </row>
    <row r="15" spans="1:11" s="54" customFormat="1" x14ac:dyDescent="0.25">
      <c r="A15" s="132" t="s">
        <v>210</v>
      </c>
      <c r="B15" s="122"/>
      <c r="C15" s="133"/>
      <c r="D15" s="134"/>
      <c r="E15" s="134"/>
      <c r="F15" s="135"/>
      <c r="G15" s="130"/>
      <c r="H15" s="130"/>
      <c r="I15" s="131"/>
      <c r="J15" s="131"/>
      <c r="K15" s="131"/>
    </row>
    <row r="16" spans="1:11" ht="15.75" thickBot="1" x14ac:dyDescent="0.3">
      <c r="A16" s="136" t="s">
        <v>211</v>
      </c>
      <c r="B16" s="99"/>
      <c r="C16" s="108"/>
      <c r="D16" s="137"/>
      <c r="E16" s="138"/>
      <c r="F16" s="139"/>
      <c r="G16" s="102"/>
      <c r="H16" s="102"/>
    </row>
    <row r="17" spans="1:8" x14ac:dyDescent="0.25">
      <c r="A17" s="106"/>
      <c r="B17" s="99"/>
      <c r="C17" s="118"/>
      <c r="D17" s="99"/>
      <c r="E17" s="102"/>
      <c r="F17" s="102"/>
      <c r="G17" s="102"/>
      <c r="H17" s="102"/>
    </row>
    <row r="18" spans="1:8" x14ac:dyDescent="0.25">
      <c r="A18" s="106" t="s">
        <v>212</v>
      </c>
      <c r="B18" s="109"/>
      <c r="C18" s="108"/>
      <c r="D18" s="99"/>
      <c r="E18" s="102"/>
      <c r="F18" s="102"/>
      <c r="G18" s="102"/>
      <c r="H18" s="102"/>
    </row>
    <row r="19" spans="1:8" x14ac:dyDescent="0.25">
      <c r="A19" s="106" t="s">
        <v>213</v>
      </c>
      <c r="B19" s="99"/>
      <c r="C19" s="108"/>
      <c r="D19" s="99"/>
      <c r="E19" s="102"/>
      <c r="F19" s="102"/>
      <c r="G19" s="102"/>
      <c r="H19" s="102"/>
    </row>
    <row r="20" spans="1:8" x14ac:dyDescent="0.25">
      <c r="A20" s="102"/>
      <c r="B20" s="119"/>
      <c r="C20" s="119"/>
      <c r="D20" s="119"/>
      <c r="E20" s="102"/>
      <c r="F20" s="102"/>
      <c r="G20" s="102"/>
      <c r="H20" s="102"/>
    </row>
    <row r="21" spans="1:8" x14ac:dyDescent="0.25">
      <c r="A21" s="102" t="s">
        <v>214</v>
      </c>
      <c r="B21" s="119"/>
      <c r="C21" s="119"/>
      <c r="D21" s="119"/>
      <c r="E21" s="102"/>
      <c r="F21" s="102"/>
      <c r="G21" s="102"/>
      <c r="H21" s="102"/>
    </row>
    <row r="22" spans="1:8" ht="56.25" x14ac:dyDescent="0.4">
      <c r="A22" s="140" t="s">
        <v>215</v>
      </c>
      <c r="B22" s="140" t="s">
        <v>216</v>
      </c>
      <c r="C22" s="140" t="s">
        <v>217</v>
      </c>
      <c r="D22" s="141"/>
      <c r="E22" s="140" t="s">
        <v>218</v>
      </c>
      <c r="F22" s="140" t="s">
        <v>219</v>
      </c>
      <c r="G22" s="140" t="s">
        <v>220</v>
      </c>
    </row>
    <row r="23" spans="1:8" x14ac:dyDescent="0.25">
      <c r="A23" s="142" t="s">
        <v>221</v>
      </c>
      <c r="B23" s="142" t="s">
        <v>201</v>
      </c>
      <c r="C23" s="142" t="s">
        <v>222</v>
      </c>
      <c r="D23" s="143"/>
      <c r="E23" s="144" t="s">
        <v>201</v>
      </c>
      <c r="F23" s="144" t="s">
        <v>223</v>
      </c>
      <c r="G23" s="145" t="s">
        <v>224</v>
      </c>
    </row>
    <row r="24" spans="1:8" ht="45" x14ac:dyDescent="0.25">
      <c r="A24" s="142" t="s">
        <v>221</v>
      </c>
      <c r="B24" s="142" t="s">
        <v>225</v>
      </c>
      <c r="C24" s="142" t="s">
        <v>226</v>
      </c>
      <c r="D24" s="143"/>
      <c r="E24" s="144" t="s">
        <v>225</v>
      </c>
      <c r="F24" s="144" t="s">
        <v>227</v>
      </c>
      <c r="G24" s="145" t="s">
        <v>228</v>
      </c>
      <c r="H24" s="146" t="s">
        <v>229</v>
      </c>
    </row>
    <row r="25" spans="1:8" x14ac:dyDescent="0.25">
      <c r="A25" s="142" t="s">
        <v>221</v>
      </c>
      <c r="B25" s="142" t="s">
        <v>225</v>
      </c>
      <c r="C25" s="142" t="s">
        <v>230</v>
      </c>
      <c r="D25" s="143"/>
      <c r="E25" s="144" t="s">
        <v>201</v>
      </c>
      <c r="F25" s="144" t="s">
        <v>223</v>
      </c>
      <c r="G25" s="145" t="s">
        <v>224</v>
      </c>
    </row>
    <row r="26" spans="1:8" ht="30" x14ac:dyDescent="0.25">
      <c r="A26" s="147" t="s">
        <v>221</v>
      </c>
      <c r="B26" s="147" t="s">
        <v>231</v>
      </c>
      <c r="C26" s="142" t="s">
        <v>226</v>
      </c>
      <c r="D26" s="143"/>
      <c r="E26" s="144" t="s">
        <v>231</v>
      </c>
      <c r="F26" s="144" t="s">
        <v>227</v>
      </c>
      <c r="G26" s="145" t="s">
        <v>232</v>
      </c>
    </row>
    <row r="27" spans="1:8" ht="30" x14ac:dyDescent="0.25">
      <c r="A27" s="142" t="s">
        <v>221</v>
      </c>
      <c r="B27" s="142" t="s">
        <v>231</v>
      </c>
      <c r="C27" s="142" t="s">
        <v>230</v>
      </c>
      <c r="D27" s="143"/>
      <c r="E27" s="144" t="s">
        <v>233</v>
      </c>
      <c r="F27" s="144" t="s">
        <v>234</v>
      </c>
      <c r="G27" s="145" t="s">
        <v>224</v>
      </c>
    </row>
    <row r="28" spans="1:8" ht="45" x14ac:dyDescent="0.25">
      <c r="A28" s="142" t="s">
        <v>225</v>
      </c>
      <c r="B28" s="142" t="s">
        <v>221</v>
      </c>
      <c r="C28" s="142" t="s">
        <v>226</v>
      </c>
      <c r="D28" s="143"/>
      <c r="E28" s="144" t="s">
        <v>201</v>
      </c>
      <c r="F28" s="144" t="s">
        <v>235</v>
      </c>
      <c r="G28" s="145" t="s">
        <v>236</v>
      </c>
    </row>
    <row r="29" spans="1:8" ht="45" x14ac:dyDescent="0.25">
      <c r="A29" s="142" t="s">
        <v>231</v>
      </c>
      <c r="B29" s="142" t="s">
        <v>221</v>
      </c>
      <c r="C29" s="142" t="s">
        <v>226</v>
      </c>
      <c r="D29" s="143"/>
      <c r="E29" s="144" t="s">
        <v>201</v>
      </c>
      <c r="F29" s="144" t="s">
        <v>235</v>
      </c>
      <c r="G29" s="145" t="s">
        <v>236</v>
      </c>
    </row>
    <row r="31" spans="1:8" ht="75" x14ac:dyDescent="0.25">
      <c r="A31" s="142" t="s">
        <v>221</v>
      </c>
      <c r="B31" s="142" t="s">
        <v>237</v>
      </c>
      <c r="C31" s="142" t="s">
        <v>226</v>
      </c>
      <c r="E31" s="144" t="s">
        <v>221</v>
      </c>
      <c r="F31" s="144" t="s">
        <v>227</v>
      </c>
      <c r="G31" s="145" t="s">
        <v>228</v>
      </c>
      <c r="H31" s="146" t="s">
        <v>238</v>
      </c>
    </row>
  </sheetData>
  <dataValidations count="2">
    <dataValidation type="list" allowBlank="1" showInputMessage="1" showErrorMessage="1" sqref="C7:C8 E12:E13 C16 C18:C19">
      <formula1>$K$1:$K$2</formula1>
    </dataValidation>
    <dataValidation type="list" allowBlank="1" showInputMessage="1" showErrorMessage="1" sqref="C5">
      <formula1>$I$1:$I$3</formula1>
    </dataValidation>
  </dataValidations>
  <pageMargins left="0.7" right="0.7" top="0.75" bottom="0.75" header="0.3" footer="0.3"/>
  <pageSetup paperSize="9" scale="6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00AE60EBCDB5743BDF1CBF43C2F3CC1" ma:contentTypeVersion="11" ma:contentTypeDescription="Create a new document." ma:contentTypeScope="" ma:versionID="d04644bea0b08113457e2ea8d7d26471">
  <xsd:schema xmlns:xsd="http://www.w3.org/2001/XMLSchema" xmlns:xs="http://www.w3.org/2001/XMLSchema" xmlns:p="http://schemas.microsoft.com/office/2006/metadata/properties" xmlns:ns3="ecdaa016-d95e-4473-be3d-f773fe15dae1" xmlns:ns4="6bcfed3c-c4de-405f-a31e-e4490376e526" targetNamespace="http://schemas.microsoft.com/office/2006/metadata/properties" ma:root="true" ma:fieldsID="f97c1803ac74b31e438c5bce57f2855e" ns3:_="" ns4:_="">
    <xsd:import namespace="ecdaa016-d95e-4473-be3d-f773fe15dae1"/>
    <xsd:import namespace="6bcfed3c-c4de-405f-a31e-e4490376e526"/>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daa016-d95e-4473-be3d-f773fe15da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cfed3c-c4de-405f-a31e-e4490376e52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87FE9AF-2D98-47E1-A2C0-A0DCC57F36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daa016-d95e-4473-be3d-f773fe15dae1"/>
    <ds:schemaRef ds:uri="6bcfed3c-c4de-405f-a31e-e4490376e5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028739-745E-4AE9-BE9F-E5A83527BE95}">
  <ds:schemaRefs>
    <ds:schemaRef ds:uri="http://schemas.microsoft.com/sharepoint/v3/contenttype/forms"/>
  </ds:schemaRefs>
</ds:datastoreItem>
</file>

<file path=customXml/itemProps3.xml><?xml version="1.0" encoding="utf-8"?>
<ds:datastoreItem xmlns:ds="http://schemas.openxmlformats.org/officeDocument/2006/customXml" ds:itemID="{15A6E3DE-E1B4-45BF-A7C5-4265C7110A7A}">
  <ds:schemaRefs>
    <ds:schemaRef ds:uri="http://purl.org/dc/elements/1.1/"/>
    <ds:schemaRef ds:uri="http://schemas.microsoft.com/office/2006/metadata/properties"/>
    <ds:schemaRef ds:uri="http://purl.org/dc/terms/"/>
    <ds:schemaRef ds:uri="6bcfed3c-c4de-405f-a31e-e4490376e526"/>
    <ds:schemaRef ds:uri="http://schemas.microsoft.com/office/2006/documentManagement/types"/>
    <ds:schemaRef ds:uri="http://schemas.microsoft.com/office/infopath/2007/PartnerControls"/>
    <ds:schemaRef ds:uri="http://schemas.openxmlformats.org/package/2006/metadata/core-properties"/>
    <ds:schemaRef ds:uri="ecdaa016-d95e-4473-be3d-f773fe15dae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Proposal</vt:lpstr>
      <vt:lpstr>Pay Increases</vt:lpstr>
      <vt:lpstr>NUIG</vt:lpstr>
      <vt:lpstr>IUA Scales</vt:lpstr>
      <vt:lpstr>HRB Scales</vt:lpstr>
      <vt:lpstr>SFI Scales</vt:lpstr>
      <vt:lpstr>Fees</vt:lpstr>
      <vt:lpstr>Funders Overhead Rate</vt:lpstr>
      <vt:lpstr>Vat Determination Guide for RAO</vt:lpstr>
      <vt:lpstr>PI Time Calc </vt:lpstr>
      <vt:lpstr>NUIG!Print_Area</vt:lpstr>
      <vt:lpstr>'Vat Determination Guide for RAO'!Print_Area</vt:lpstr>
    </vt:vector>
  </TitlesOfParts>
  <Company>National University of Ireland Galway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Computer Services</dc:creator>
  <cp:lastModifiedBy>Administrator</cp:lastModifiedBy>
  <cp:lastPrinted>2014-05-30T14:35:01Z</cp:lastPrinted>
  <dcterms:created xsi:type="dcterms:W3CDTF">2010-10-14T08:16:33Z</dcterms:created>
  <dcterms:modified xsi:type="dcterms:W3CDTF">2022-06-27T14:39:44Z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0x010100700AE60EBCDB5743BDF1CBF43C2F3CC1</vt:lpwstr>
  </property>
</Properties>
</file>